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/>
  <mc:AlternateContent xmlns:mc="http://schemas.openxmlformats.org/markup-compatibility/2006">
    <mc:Choice Requires="x15">
      <x15ac:absPath xmlns:x15ac="http://schemas.microsoft.com/office/spreadsheetml/2010/11/ac" url="C:\Users\Edgaras.A\Desktop\"/>
    </mc:Choice>
  </mc:AlternateContent>
  <xr:revisionPtr revIDLastSave="0" documentId="13_ncr:1_{84C04C4D-E1AD-4B9D-85A2-4EEBA00287AC}" xr6:coauthVersionLast="47" xr6:coauthVersionMax="47" xr10:uidLastSave="{00000000-0000-0000-0000-000000000000}"/>
  <bookViews>
    <workbookView xWindow="-120" yWindow="-120" windowWidth="38640" windowHeight="15840" tabRatio="853" xr2:uid="{00000000-000D-0000-FFFF-FFFF00000000}"/>
  </bookViews>
  <sheets>
    <sheet name="Bendras 2021m" sheetId="79" r:id="rId1"/>
    <sheet name="6.7.1+" sheetId="76" r:id="rId2"/>
    <sheet name="6.7.2+" sheetId="73" r:id="rId3"/>
    <sheet name="6.7.3+" sheetId="80" r:id="rId4"/>
    <sheet name="Akmene" sheetId="7" r:id="rId5"/>
    <sheet name="Alytaus_rj" sheetId="13" r:id="rId6"/>
    <sheet name="Alytus" sheetId="32" r:id="rId7"/>
    <sheet name="Anyksciai" sheetId="14" r:id="rId8"/>
    <sheet name="Birstonas" sheetId="15" r:id="rId9"/>
    <sheet name="Birzai" sheetId="16" r:id="rId10"/>
    <sheet name="Druskininkai" sheetId="31" r:id="rId11"/>
    <sheet name="Elektrenai" sheetId="30" r:id="rId12"/>
    <sheet name="Ignalina" sheetId="29" r:id="rId13"/>
    <sheet name="Jonava" sheetId="28" r:id="rId14"/>
    <sheet name="Joniskis" sheetId="27" r:id="rId15"/>
    <sheet name="Jurbarkas" sheetId="26" r:id="rId16"/>
    <sheet name="Kaisiadorys" sheetId="25" r:id="rId17"/>
    <sheet name="Kalvarija" sheetId="24" r:id="rId18"/>
    <sheet name="Kaunas" sheetId="23" r:id="rId19"/>
    <sheet name="Kauno_rj" sheetId="22" r:id="rId20"/>
    <sheet name="Kazlu_ruda" sheetId="21" r:id="rId21"/>
    <sheet name="Kedainiai" sheetId="69" r:id="rId22"/>
    <sheet name="Kelmes" sheetId="20" r:id="rId23"/>
    <sheet name="Klaipeda" sheetId="19" r:id="rId24"/>
    <sheet name="Klaipedos_rj" sheetId="18" r:id="rId25"/>
    <sheet name="Kretinga" sheetId="17" r:id="rId26"/>
    <sheet name="Kupiskis" sheetId="36" r:id="rId27"/>
    <sheet name="Lazdijai" sheetId="35" r:id="rId28"/>
    <sheet name="Marijampole" sheetId="34" r:id="rId29"/>
    <sheet name="Mazeikiai" sheetId="33" r:id="rId30"/>
    <sheet name="Moletai" sheetId="44" r:id="rId31"/>
    <sheet name="Neringa" sheetId="68" r:id="rId32"/>
    <sheet name="Pagegiai" sheetId="43" r:id="rId33"/>
    <sheet name="Pakruojis" sheetId="42" r:id="rId34"/>
    <sheet name="Palanga" sheetId="41" r:id="rId35"/>
    <sheet name="Panevezio_rj" sheetId="40" r:id="rId36"/>
    <sheet name="Panevezys" sheetId="39" r:id="rId37"/>
    <sheet name="Pasvalys" sheetId="38" r:id="rId38"/>
    <sheet name="Plunge" sheetId="37" r:id="rId39"/>
    <sheet name="Prienai" sheetId="47" r:id="rId40"/>
    <sheet name="Radviliskis" sheetId="46" r:id="rId41"/>
    <sheet name="Raseiniai" sheetId="45" r:id="rId42"/>
    <sheet name="Rietavas" sheetId="56" r:id="rId43"/>
    <sheet name="Rokiskis" sheetId="55" r:id="rId44"/>
    <sheet name="Sakiai" sheetId="54" r:id="rId45"/>
    <sheet name="Salcininkai" sheetId="53" r:id="rId46"/>
    <sheet name="Siauliai" sheetId="52" r:id="rId47"/>
    <sheet name="Siauliu_rj" sheetId="51" r:id="rId48"/>
    <sheet name="Silale" sheetId="50" r:id="rId49"/>
    <sheet name="Silute" sheetId="49" r:id="rId50"/>
    <sheet name="Sirvintai" sheetId="48" r:id="rId51"/>
    <sheet name="Skuodas" sheetId="60" r:id="rId52"/>
    <sheet name="Svencionys" sheetId="59" r:id="rId53"/>
    <sheet name="Taurage" sheetId="58" r:id="rId54"/>
    <sheet name="Telsiai" sheetId="57" r:id="rId55"/>
    <sheet name="Trakai" sheetId="65" r:id="rId56"/>
    <sheet name="Ukmerge" sheetId="70" r:id="rId57"/>
    <sheet name="Utena" sheetId="64" r:id="rId58"/>
    <sheet name="Varena" sheetId="63" r:id="rId59"/>
    <sheet name="Vilkaviskis" sheetId="62" r:id="rId60"/>
    <sheet name="Vilniaus_rj" sheetId="61" r:id="rId61"/>
    <sheet name="Vilnius" sheetId="12" r:id="rId62"/>
    <sheet name="Visaginas" sheetId="66" r:id="rId63"/>
    <sheet name="Zarasai" sheetId="67" r:id="rId64"/>
  </sheets>
  <externalReferences>
    <externalReference r:id="rId65"/>
    <externalReference r:id="rId66"/>
    <externalReference r:id="rId67"/>
  </externalReferences>
  <definedNames>
    <definedName name="_1._DUOMENYS_APIE_ĮMONES__ĮSTAIGAS__ORGANIZACIJAS">#REF!</definedName>
    <definedName name="_3._SPORTO_BAZĖS" localSheetId="4">'[1]Sporto bazės'!#REF!</definedName>
    <definedName name="_3._SPORTO_BAZĖS">'[2]Sp.sp.š.'!#REF!</definedName>
    <definedName name="_4.2._KITŲ_ORGANIZACIJŲ_LĖŠOS">'[3]Sporto org. lėšos'!$B$1:$IV$1</definedName>
    <definedName name="_xlnm.Print_Area" localSheetId="4">Akmene!#REF!</definedName>
  </definedNames>
  <calcPr calcId="181029"/>
  <customWorkbookViews>
    <customWorkbookView name="Jolanta - Personal View" guid="{1DA627B5-8E16-4B2B-BF75-96379FA46B59}" mergeInterval="0" personalView="1" maximized="1" windowWidth="1276" windowHeight="832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32" i="79" l="1"/>
  <c r="A7" i="79"/>
  <c r="C66" i="80"/>
  <c r="C65" i="80"/>
  <c r="C62" i="80"/>
  <c r="C58" i="80"/>
  <c r="C51" i="80"/>
  <c r="C48" i="80"/>
  <c r="C47" i="80"/>
  <c r="C35" i="80"/>
  <c r="C12" i="80"/>
  <c r="D12" i="80"/>
  <c r="T12" i="80" s="1"/>
  <c r="D11" i="80"/>
  <c r="D10" i="80"/>
  <c r="C9" i="80"/>
  <c r="D9" i="80"/>
  <c r="N66" i="76"/>
  <c r="M66" i="76"/>
  <c r="L66" i="76"/>
  <c r="I66" i="76"/>
  <c r="J66" i="76"/>
  <c r="K66" i="76"/>
  <c r="M25" i="67"/>
  <c r="Q25" i="67"/>
  <c r="L26" i="67"/>
  <c r="G26" i="67"/>
  <c r="M24" i="67"/>
  <c r="Q24" i="67" s="1"/>
  <c r="K26" i="67"/>
  <c r="J26" i="67"/>
  <c r="I26" i="67"/>
  <c r="H26" i="67"/>
  <c r="D10" i="67" s="1"/>
  <c r="E10" i="67" s="1"/>
  <c r="M23" i="67"/>
  <c r="F26" i="67"/>
  <c r="E26" i="67"/>
  <c r="M22" i="67"/>
  <c r="Q22" i="67"/>
  <c r="M21" i="67"/>
  <c r="Q21" i="67" s="1"/>
  <c r="R21" i="67" s="1"/>
  <c r="M20" i="67"/>
  <c r="Q20" i="67"/>
  <c r="M19" i="67"/>
  <c r="Q19" i="67" s="1"/>
  <c r="R19" i="67" s="1"/>
  <c r="O18" i="67"/>
  <c r="O26" i="67"/>
  <c r="M18" i="67"/>
  <c r="C67" i="80" s="1"/>
  <c r="Q10" i="67"/>
  <c r="P10" i="67"/>
  <c r="G10" i="67"/>
  <c r="H26" i="66"/>
  <c r="D10" i="66" s="1"/>
  <c r="E10" i="66" s="1"/>
  <c r="M25" i="66"/>
  <c r="Q25" i="66" s="1"/>
  <c r="M24" i="66"/>
  <c r="Q24" i="66" s="1"/>
  <c r="L26" i="66"/>
  <c r="K26" i="66"/>
  <c r="J26" i="66"/>
  <c r="I65" i="73" s="1"/>
  <c r="I26" i="66"/>
  <c r="G26" i="66"/>
  <c r="M23" i="66"/>
  <c r="Q23" i="66" s="1"/>
  <c r="E26" i="66"/>
  <c r="D65" i="73" s="1"/>
  <c r="M22" i="66"/>
  <c r="Q22" i="66" s="1"/>
  <c r="M21" i="66"/>
  <c r="Q21" i="66" s="1"/>
  <c r="M20" i="66"/>
  <c r="M19" i="66"/>
  <c r="Q19" i="66" s="1"/>
  <c r="R19" i="66" s="1"/>
  <c r="O18" i="66"/>
  <c r="O26" i="66" s="1"/>
  <c r="M18" i="66"/>
  <c r="Q10" i="66"/>
  <c r="P10" i="66"/>
  <c r="G10" i="66"/>
  <c r="M25" i="12"/>
  <c r="Q25" i="12" s="1"/>
  <c r="R25" i="12" s="1"/>
  <c r="M24" i="12"/>
  <c r="Q24" i="12" s="1"/>
  <c r="K26" i="12"/>
  <c r="I26" i="12"/>
  <c r="E26" i="12"/>
  <c r="M23" i="12"/>
  <c r="Q23" i="12" s="1"/>
  <c r="M22" i="12"/>
  <c r="Q22" i="12" s="1"/>
  <c r="O21" i="12"/>
  <c r="L21" i="12"/>
  <c r="J21" i="12"/>
  <c r="H21" i="12"/>
  <c r="G21" i="12"/>
  <c r="F21" i="12"/>
  <c r="M21" i="12" s="1"/>
  <c r="O20" i="12"/>
  <c r="L20" i="12"/>
  <c r="J20" i="12"/>
  <c r="J26" i="12"/>
  <c r="H20" i="12"/>
  <c r="H26" i="12" s="1"/>
  <c r="D10" i="12" s="1"/>
  <c r="E10" i="12" s="1"/>
  <c r="G20" i="12"/>
  <c r="G26" i="12" s="1"/>
  <c r="F20" i="12"/>
  <c r="F26" i="12"/>
  <c r="E63" i="73" s="1"/>
  <c r="Q19" i="12"/>
  <c r="M19" i="12"/>
  <c r="O18" i="12"/>
  <c r="O26" i="12"/>
  <c r="L63" i="73" s="1"/>
  <c r="M18" i="12"/>
  <c r="Q18" i="12" s="1"/>
  <c r="Q10" i="12"/>
  <c r="P10" i="12"/>
  <c r="G10" i="12"/>
  <c r="Q62" i="76" s="1"/>
  <c r="M20" i="12"/>
  <c r="Q20" i="12" s="1"/>
  <c r="R20" i="12" s="1"/>
  <c r="F26" i="61"/>
  <c r="E64" i="73" s="1"/>
  <c r="M25" i="61"/>
  <c r="Q25" i="61" s="1"/>
  <c r="M24" i="61"/>
  <c r="Q24" i="61" s="1"/>
  <c r="G26" i="61"/>
  <c r="L26" i="61"/>
  <c r="K64" i="73" s="1"/>
  <c r="K26" i="61"/>
  <c r="J26" i="61"/>
  <c r="I26" i="61"/>
  <c r="H26" i="61"/>
  <c r="D10" i="61" s="1"/>
  <c r="E10" i="61" s="1"/>
  <c r="P63" i="76" s="1"/>
  <c r="M23" i="61"/>
  <c r="Q23" i="61" s="1"/>
  <c r="M22" i="61"/>
  <c r="Q22" i="61" s="1"/>
  <c r="M21" i="61"/>
  <c r="Q21" i="61" s="1"/>
  <c r="M20" i="61"/>
  <c r="Q20" i="61" s="1"/>
  <c r="R20" i="61" s="1"/>
  <c r="M19" i="61"/>
  <c r="Q19" i="61" s="1"/>
  <c r="O18" i="61"/>
  <c r="Q18" i="61" s="1"/>
  <c r="M18" i="61"/>
  <c r="Q10" i="61"/>
  <c r="P10" i="61"/>
  <c r="G10" i="61"/>
  <c r="K26" i="62"/>
  <c r="M25" i="62"/>
  <c r="Q25" i="62" s="1"/>
  <c r="M24" i="62"/>
  <c r="Q24" i="62" s="1"/>
  <c r="L26" i="62"/>
  <c r="K62" i="73" s="1"/>
  <c r="J26" i="62"/>
  <c r="I26" i="62"/>
  <c r="H26" i="62"/>
  <c r="D10" i="62" s="1"/>
  <c r="E10" i="62" s="1"/>
  <c r="G26" i="62"/>
  <c r="F62" i="73" s="1"/>
  <c r="E26" i="62"/>
  <c r="M22" i="62"/>
  <c r="Q22" i="62" s="1"/>
  <c r="M21" i="62"/>
  <c r="Q21" i="62"/>
  <c r="M20" i="62"/>
  <c r="Q20" i="62" s="1"/>
  <c r="M19" i="62"/>
  <c r="Q19" i="62" s="1"/>
  <c r="R19" i="62" s="1"/>
  <c r="O18" i="62"/>
  <c r="O26" i="62" s="1"/>
  <c r="L62" i="73" s="1"/>
  <c r="M18" i="62"/>
  <c r="C63" i="80" s="1"/>
  <c r="Q10" i="62"/>
  <c r="P10" i="62"/>
  <c r="G10" i="62"/>
  <c r="Q61" i="76" s="1"/>
  <c r="G26" i="63"/>
  <c r="M25" i="63"/>
  <c r="Q25" i="63" s="1"/>
  <c r="I26" i="63"/>
  <c r="M24" i="63"/>
  <c r="Q24" i="63" s="1"/>
  <c r="L26" i="63"/>
  <c r="K61" i="73" s="1"/>
  <c r="K26" i="63"/>
  <c r="J26" i="63"/>
  <c r="I61" i="73" s="1"/>
  <c r="H26" i="63"/>
  <c r="D10" i="63" s="1"/>
  <c r="E10" i="63" s="1"/>
  <c r="F26" i="63"/>
  <c r="E26" i="63"/>
  <c r="Q22" i="63"/>
  <c r="R22" i="63" s="1"/>
  <c r="M22" i="63"/>
  <c r="M21" i="63"/>
  <c r="Q21" i="63" s="1"/>
  <c r="R21" i="63" s="1"/>
  <c r="M20" i="63"/>
  <c r="Q20" i="63" s="1"/>
  <c r="R20" i="63" s="1"/>
  <c r="M19" i="63"/>
  <c r="Q19" i="63" s="1"/>
  <c r="Q18" i="63"/>
  <c r="O18" i="63"/>
  <c r="O26" i="63"/>
  <c r="M18" i="63"/>
  <c r="Q10" i="63"/>
  <c r="P10" i="63"/>
  <c r="G10" i="63"/>
  <c r="Q60" i="76" s="1"/>
  <c r="M23" i="63"/>
  <c r="M25" i="64"/>
  <c r="Q25" i="64" s="1"/>
  <c r="R25" i="64" s="1"/>
  <c r="J26" i="64"/>
  <c r="M24" i="64"/>
  <c r="Q24" i="64" s="1"/>
  <c r="L26" i="64"/>
  <c r="K60" i="73" s="1"/>
  <c r="K26" i="64"/>
  <c r="J60" i="73" s="1"/>
  <c r="I26" i="64"/>
  <c r="H26" i="64"/>
  <c r="D10" i="64" s="1"/>
  <c r="E10" i="64" s="1"/>
  <c r="G26" i="64"/>
  <c r="F60" i="73" s="1"/>
  <c r="F26" i="64"/>
  <c r="E60" i="73" s="1"/>
  <c r="M23" i="64"/>
  <c r="Q23" i="64" s="1"/>
  <c r="M22" i="64"/>
  <c r="Q22" i="64" s="1"/>
  <c r="R22" i="64" s="1"/>
  <c r="Q21" i="64"/>
  <c r="M21" i="64"/>
  <c r="M20" i="64"/>
  <c r="Q20" i="64" s="1"/>
  <c r="R20" i="64" s="1"/>
  <c r="Q19" i="64"/>
  <c r="R19" i="64" s="1"/>
  <c r="M19" i="64"/>
  <c r="O18" i="64"/>
  <c r="O26" i="64" s="1"/>
  <c r="M18" i="64"/>
  <c r="C61" i="80" s="1"/>
  <c r="Q10" i="64"/>
  <c r="P10" i="64"/>
  <c r="G10" i="64"/>
  <c r="E26" i="64"/>
  <c r="Q18" i="64"/>
  <c r="R18" i="64" s="1"/>
  <c r="M25" i="70"/>
  <c r="Q25" i="70" s="1"/>
  <c r="G26" i="70"/>
  <c r="M24" i="70"/>
  <c r="L26" i="70"/>
  <c r="K26" i="70"/>
  <c r="J26" i="70"/>
  <c r="I26" i="70"/>
  <c r="H26" i="70"/>
  <c r="D10" i="70" s="1"/>
  <c r="E10" i="70" s="1"/>
  <c r="F26" i="70"/>
  <c r="E26" i="70"/>
  <c r="M22" i="70"/>
  <c r="Q22" i="70" s="1"/>
  <c r="R22" i="70" s="1"/>
  <c r="M21" i="70"/>
  <c r="Q21" i="70" s="1"/>
  <c r="M20" i="70"/>
  <c r="Q20" i="70" s="1"/>
  <c r="R20" i="70" s="1"/>
  <c r="M19" i="70"/>
  <c r="Q19" i="70" s="1"/>
  <c r="O18" i="70"/>
  <c r="O26" i="70"/>
  <c r="M18" i="70"/>
  <c r="C60" i="80" s="1"/>
  <c r="Q10" i="70"/>
  <c r="P10" i="70"/>
  <c r="G10" i="70"/>
  <c r="M23" i="70"/>
  <c r="Q23" i="70" s="1"/>
  <c r="M25" i="65"/>
  <c r="Q25" i="65" s="1"/>
  <c r="M24" i="65"/>
  <c r="Q24" i="65" s="1"/>
  <c r="L26" i="65"/>
  <c r="K26" i="65"/>
  <c r="J26" i="65"/>
  <c r="I26" i="65"/>
  <c r="H26" i="65"/>
  <c r="D10" i="65" s="1"/>
  <c r="E10" i="65" s="1"/>
  <c r="G26" i="65"/>
  <c r="F58" i="73" s="1"/>
  <c r="F26" i="65"/>
  <c r="M23" i="65"/>
  <c r="Q23" i="65" s="1"/>
  <c r="E26" i="65"/>
  <c r="M22" i="65"/>
  <c r="Q22" i="65" s="1"/>
  <c r="R22" i="65" s="1"/>
  <c r="M21" i="65"/>
  <c r="Q21" i="65" s="1"/>
  <c r="R21" i="65" s="1"/>
  <c r="M20" i="65"/>
  <c r="Q20" i="65" s="1"/>
  <c r="M19" i="65"/>
  <c r="Q19" i="65" s="1"/>
  <c r="R19" i="65" s="1"/>
  <c r="O18" i="65"/>
  <c r="O26" i="65" s="1"/>
  <c r="M18" i="65"/>
  <c r="Q10" i="65"/>
  <c r="P10" i="65"/>
  <c r="G10" i="65"/>
  <c r="M25" i="57"/>
  <c r="Q25" i="57" s="1"/>
  <c r="M24" i="57"/>
  <c r="Q24" i="57" s="1"/>
  <c r="L26" i="57"/>
  <c r="K26" i="57"/>
  <c r="J26" i="57"/>
  <c r="I57" i="73" s="1"/>
  <c r="I26" i="57"/>
  <c r="H26" i="57"/>
  <c r="D10" i="57" s="1"/>
  <c r="E10" i="57" s="1"/>
  <c r="G26" i="57"/>
  <c r="F26" i="57"/>
  <c r="E57" i="73" s="1"/>
  <c r="C57" i="73" s="1"/>
  <c r="N57" i="73" s="1"/>
  <c r="O57" i="73" s="1"/>
  <c r="E26" i="57"/>
  <c r="M22" i="57"/>
  <c r="Q22" i="57" s="1"/>
  <c r="M21" i="57"/>
  <c r="Q21" i="57"/>
  <c r="R21" i="57" s="1"/>
  <c r="M20" i="57"/>
  <c r="Q20" i="57" s="1"/>
  <c r="M19" i="57"/>
  <c r="Q19" i="57"/>
  <c r="R19" i="57" s="1"/>
  <c r="O18" i="57"/>
  <c r="O26" i="57" s="1"/>
  <c r="L57" i="73" s="1"/>
  <c r="M18" i="57"/>
  <c r="Q10" i="57"/>
  <c r="P10" i="57"/>
  <c r="G10" i="57"/>
  <c r="Q56" i="76" s="1"/>
  <c r="M23" i="57"/>
  <c r="Q23" i="57" s="1"/>
  <c r="R23" i="57" s="1"/>
  <c r="M25" i="58"/>
  <c r="Q25" i="58" s="1"/>
  <c r="R25" i="58" s="1"/>
  <c r="G26" i="58"/>
  <c r="M24" i="58"/>
  <c r="Q24" i="58" s="1"/>
  <c r="L26" i="58"/>
  <c r="K26" i="58"/>
  <c r="J56" i="73" s="1"/>
  <c r="J26" i="58"/>
  <c r="I26" i="58"/>
  <c r="H26" i="58"/>
  <c r="D10" i="58" s="1"/>
  <c r="E10" i="58" s="1"/>
  <c r="P55" i="76" s="1"/>
  <c r="F26" i="58"/>
  <c r="E56" i="73" s="1"/>
  <c r="M23" i="58"/>
  <c r="Q23" i="58" s="1"/>
  <c r="M22" i="58"/>
  <c r="Q22" i="58" s="1"/>
  <c r="M21" i="58"/>
  <c r="Q21" i="58"/>
  <c r="R21" i="58" s="1"/>
  <c r="M20" i="58"/>
  <c r="Q20" i="58" s="1"/>
  <c r="M19" i="58"/>
  <c r="Q19" i="58"/>
  <c r="O18" i="58"/>
  <c r="O26" i="58" s="1"/>
  <c r="L56" i="73" s="1"/>
  <c r="M18" i="58"/>
  <c r="Q10" i="58"/>
  <c r="P10" i="58"/>
  <c r="G10" i="58"/>
  <c r="Q55" i="76" s="1"/>
  <c r="E26" i="58"/>
  <c r="M25" i="59"/>
  <c r="M24" i="59"/>
  <c r="Q24" i="59" s="1"/>
  <c r="L26" i="59"/>
  <c r="K26" i="59"/>
  <c r="J26" i="59"/>
  <c r="I55" i="73" s="1"/>
  <c r="I26" i="59"/>
  <c r="H26" i="59"/>
  <c r="D10" i="59" s="1"/>
  <c r="E10" i="59" s="1"/>
  <c r="G26" i="59"/>
  <c r="F26" i="59"/>
  <c r="E55" i="73" s="1"/>
  <c r="E26" i="59"/>
  <c r="M22" i="59"/>
  <c r="Q22" i="59" s="1"/>
  <c r="M21" i="59"/>
  <c r="Q21" i="59"/>
  <c r="R21" i="59" s="1"/>
  <c r="M20" i="59"/>
  <c r="Q20" i="59" s="1"/>
  <c r="M19" i="59"/>
  <c r="Q19" i="59" s="1"/>
  <c r="R19" i="59" s="1"/>
  <c r="O18" i="59"/>
  <c r="O26" i="59" s="1"/>
  <c r="L55" i="73" s="1"/>
  <c r="M18" i="59"/>
  <c r="C56" i="80" s="1"/>
  <c r="Q10" i="59"/>
  <c r="P10" i="59"/>
  <c r="G10" i="59"/>
  <c r="M23" i="59"/>
  <c r="Q23" i="59"/>
  <c r="M25" i="60"/>
  <c r="Q25" i="60" s="1"/>
  <c r="M24" i="60"/>
  <c r="Q24" i="60" s="1"/>
  <c r="L26" i="60"/>
  <c r="K47" i="73" s="1"/>
  <c r="K26" i="60"/>
  <c r="J26" i="60"/>
  <c r="I26" i="60"/>
  <c r="H26" i="60"/>
  <c r="D10" i="60" s="1"/>
  <c r="E10" i="60" s="1"/>
  <c r="P46" i="76" s="1"/>
  <c r="G26" i="60"/>
  <c r="F26" i="60"/>
  <c r="M23" i="60"/>
  <c r="Q23" i="60" s="1"/>
  <c r="M22" i="60"/>
  <c r="Q22" i="60" s="1"/>
  <c r="M21" i="60"/>
  <c r="Q21" i="60" s="1"/>
  <c r="R21" i="60" s="1"/>
  <c r="M20" i="60"/>
  <c r="Q20" i="60" s="1"/>
  <c r="M19" i="60"/>
  <c r="Q19" i="60" s="1"/>
  <c r="R19" i="60" s="1"/>
  <c r="O18" i="60"/>
  <c r="O26" i="60" s="1"/>
  <c r="M18" i="60"/>
  <c r="Q10" i="60"/>
  <c r="P10" i="60"/>
  <c r="G10" i="60"/>
  <c r="E26" i="60"/>
  <c r="M25" i="48"/>
  <c r="Q25" i="48" s="1"/>
  <c r="M24" i="48"/>
  <c r="Q24" i="48" s="1"/>
  <c r="L26" i="48"/>
  <c r="K54" i="73" s="1"/>
  <c r="K26" i="48"/>
  <c r="J26" i="48"/>
  <c r="I26" i="48"/>
  <c r="H26" i="48"/>
  <c r="D10" i="48" s="1"/>
  <c r="E10" i="48" s="1"/>
  <c r="G26" i="48"/>
  <c r="F26" i="48"/>
  <c r="E26" i="48"/>
  <c r="M23" i="48"/>
  <c r="Q23" i="48" s="1"/>
  <c r="R23" i="48" s="1"/>
  <c r="M22" i="48"/>
  <c r="Q22" i="48"/>
  <c r="M21" i="48"/>
  <c r="Q21" i="48" s="1"/>
  <c r="R21" i="48" s="1"/>
  <c r="M20" i="48"/>
  <c r="Q20" i="48"/>
  <c r="M19" i="48"/>
  <c r="Q19" i="48" s="1"/>
  <c r="R19" i="48" s="1"/>
  <c r="O18" i="48"/>
  <c r="O26" i="48"/>
  <c r="M18" i="48"/>
  <c r="C55" i="80" s="1"/>
  <c r="Q10" i="48"/>
  <c r="P10" i="48"/>
  <c r="G10" i="48"/>
  <c r="F26" i="49"/>
  <c r="I26" i="49"/>
  <c r="M24" i="49"/>
  <c r="Q24" i="49" s="1"/>
  <c r="R24" i="49" s="1"/>
  <c r="L26" i="49"/>
  <c r="K26" i="49"/>
  <c r="J26" i="49"/>
  <c r="H26" i="49"/>
  <c r="D10" i="49" s="1"/>
  <c r="E10" i="49" s="1"/>
  <c r="P52" i="76" s="1"/>
  <c r="G26" i="49"/>
  <c r="M22" i="49"/>
  <c r="Q22" i="49" s="1"/>
  <c r="M21" i="49"/>
  <c r="Q21" i="49" s="1"/>
  <c r="M20" i="49"/>
  <c r="Q20" i="49" s="1"/>
  <c r="R20" i="49" s="1"/>
  <c r="M19" i="49"/>
  <c r="Q19" i="49" s="1"/>
  <c r="O18" i="49"/>
  <c r="O26" i="49"/>
  <c r="M18" i="49"/>
  <c r="Q18" i="49" s="1"/>
  <c r="R18" i="49" s="1"/>
  <c r="Q10" i="49"/>
  <c r="P10" i="49"/>
  <c r="G10" i="49"/>
  <c r="H26" i="50"/>
  <c r="D10" i="50" s="1"/>
  <c r="E10" i="50" s="1"/>
  <c r="L26" i="50"/>
  <c r="K26" i="50"/>
  <c r="M25" i="50"/>
  <c r="Q25" i="50" s="1"/>
  <c r="R25" i="50" s="1"/>
  <c r="M24" i="50"/>
  <c r="Q24" i="50" s="1"/>
  <c r="J26" i="50"/>
  <c r="I26" i="50"/>
  <c r="E26" i="50"/>
  <c r="M22" i="50"/>
  <c r="Q22" i="50"/>
  <c r="M21" i="50"/>
  <c r="Q21" i="50"/>
  <c r="M20" i="50"/>
  <c r="Q20" i="50"/>
  <c r="M19" i="50"/>
  <c r="Q19" i="50"/>
  <c r="R19" i="50" s="1"/>
  <c r="O18" i="50"/>
  <c r="O26" i="50"/>
  <c r="M18" i="50"/>
  <c r="C53" i="80" s="1"/>
  <c r="Q10" i="50"/>
  <c r="P10" i="50"/>
  <c r="G10" i="50"/>
  <c r="L26" i="51"/>
  <c r="H26" i="51"/>
  <c r="M25" i="51"/>
  <c r="Q25" i="51" s="1"/>
  <c r="J26" i="51"/>
  <c r="I51" i="73" s="1"/>
  <c r="I26" i="51"/>
  <c r="D10" i="51"/>
  <c r="E10" i="51" s="1"/>
  <c r="F26" i="51"/>
  <c r="E26" i="51"/>
  <c r="M22" i="51"/>
  <c r="Q22" i="51" s="1"/>
  <c r="R22" i="51" s="1"/>
  <c r="M21" i="51"/>
  <c r="Q21" i="51" s="1"/>
  <c r="Q20" i="51"/>
  <c r="R20" i="51" s="1"/>
  <c r="M20" i="51"/>
  <c r="M19" i="51"/>
  <c r="Q19" i="51" s="1"/>
  <c r="O18" i="51"/>
  <c r="M18" i="51"/>
  <c r="C52" i="80" s="1"/>
  <c r="Q10" i="51"/>
  <c r="P10" i="51"/>
  <c r="G10" i="51"/>
  <c r="M23" i="51"/>
  <c r="Q23" i="51" s="1"/>
  <c r="R23" i="51" s="1"/>
  <c r="O18" i="52"/>
  <c r="O26" i="52" s="1"/>
  <c r="M25" i="52"/>
  <c r="Q25" i="52" s="1"/>
  <c r="M24" i="52"/>
  <c r="Q24" i="52" s="1"/>
  <c r="R24" i="52" s="1"/>
  <c r="L26" i="52"/>
  <c r="K26" i="52"/>
  <c r="J26" i="52"/>
  <c r="I50" i="73" s="1"/>
  <c r="I26" i="52"/>
  <c r="H26" i="52"/>
  <c r="D10" i="52" s="1"/>
  <c r="E10" i="52" s="1"/>
  <c r="G26" i="52"/>
  <c r="F26" i="52"/>
  <c r="E26" i="52"/>
  <c r="M22" i="52"/>
  <c r="Q22" i="52" s="1"/>
  <c r="M21" i="52"/>
  <c r="Q21" i="52" s="1"/>
  <c r="M20" i="52"/>
  <c r="Q20" i="52" s="1"/>
  <c r="R20" i="52" s="1"/>
  <c r="M19" i="52"/>
  <c r="M18" i="52"/>
  <c r="Q10" i="52"/>
  <c r="P10" i="52"/>
  <c r="G10" i="52"/>
  <c r="L26" i="53"/>
  <c r="K49" i="73" s="1"/>
  <c r="H26" i="53"/>
  <c r="D10" i="53" s="1"/>
  <c r="E10" i="53" s="1"/>
  <c r="M25" i="53"/>
  <c r="Q25" i="53" s="1"/>
  <c r="J26" i="53"/>
  <c r="I26" i="53"/>
  <c r="H49" i="73" s="1"/>
  <c r="F26" i="53"/>
  <c r="E26" i="53"/>
  <c r="M22" i="53"/>
  <c r="Q22" i="53" s="1"/>
  <c r="M21" i="53"/>
  <c r="Q21" i="53" s="1"/>
  <c r="R21" i="53" s="1"/>
  <c r="M20" i="53"/>
  <c r="Q20" i="53" s="1"/>
  <c r="M19" i="53"/>
  <c r="Q19" i="53" s="1"/>
  <c r="O18" i="53"/>
  <c r="M18" i="53"/>
  <c r="C50" i="80" s="1"/>
  <c r="Q10" i="53"/>
  <c r="P10" i="53"/>
  <c r="G10" i="53"/>
  <c r="M25" i="54"/>
  <c r="Q25" i="54" s="1"/>
  <c r="H26" i="54"/>
  <c r="M24" i="54"/>
  <c r="Q24" i="54" s="1"/>
  <c r="R24" i="54" s="1"/>
  <c r="L26" i="54"/>
  <c r="K26" i="54"/>
  <c r="J26" i="54"/>
  <c r="G26" i="54"/>
  <c r="F48" i="73" s="1"/>
  <c r="F26" i="54"/>
  <c r="E26" i="54"/>
  <c r="M22" i="54"/>
  <c r="Q22" i="54" s="1"/>
  <c r="M21" i="54"/>
  <c r="Q21" i="54" s="1"/>
  <c r="R21" i="54" s="1"/>
  <c r="M20" i="54"/>
  <c r="Q20" i="54" s="1"/>
  <c r="M19" i="54"/>
  <c r="Q19" i="54"/>
  <c r="R19" i="54" s="1"/>
  <c r="O18" i="54"/>
  <c r="M18" i="54"/>
  <c r="C49" i="80" s="1"/>
  <c r="Q10" i="54"/>
  <c r="P10" i="54"/>
  <c r="G10" i="54"/>
  <c r="D10" i="54"/>
  <c r="E10" i="54" s="1"/>
  <c r="I26" i="55"/>
  <c r="M24" i="55"/>
  <c r="Q24" i="55" s="1"/>
  <c r="L26" i="55"/>
  <c r="K26" i="55"/>
  <c r="J46" i="73" s="1"/>
  <c r="H26" i="55"/>
  <c r="D10" i="55" s="1"/>
  <c r="E10" i="55" s="1"/>
  <c r="G26" i="55"/>
  <c r="M23" i="55"/>
  <c r="Q23" i="55" s="1"/>
  <c r="M22" i="55"/>
  <c r="Q22" i="55" s="1"/>
  <c r="R22" i="55" s="1"/>
  <c r="M21" i="55"/>
  <c r="Q21" i="55" s="1"/>
  <c r="M20" i="55"/>
  <c r="M19" i="55"/>
  <c r="Q19" i="55" s="1"/>
  <c r="O18" i="55"/>
  <c r="Q18" i="55" s="1"/>
  <c r="R18" i="55" s="1"/>
  <c r="M18" i="55"/>
  <c r="Q10" i="55"/>
  <c r="P10" i="55"/>
  <c r="G10" i="55"/>
  <c r="E26" i="55"/>
  <c r="F26" i="56"/>
  <c r="M25" i="56"/>
  <c r="Q25" i="56" s="1"/>
  <c r="L26" i="56"/>
  <c r="K26" i="56"/>
  <c r="J45" i="73" s="1"/>
  <c r="J26" i="56"/>
  <c r="H26" i="56"/>
  <c r="D10" i="56" s="1"/>
  <c r="E10" i="56" s="1"/>
  <c r="G26" i="56"/>
  <c r="M22" i="56"/>
  <c r="Q22" i="56" s="1"/>
  <c r="R22" i="56" s="1"/>
  <c r="M21" i="56"/>
  <c r="Q21" i="56"/>
  <c r="M20" i="56"/>
  <c r="M19" i="56"/>
  <c r="Q19" i="56" s="1"/>
  <c r="R19" i="56" s="1"/>
  <c r="O18" i="56"/>
  <c r="M18" i="56"/>
  <c r="C46" i="80" s="1"/>
  <c r="Q10" i="56"/>
  <c r="P10" i="56"/>
  <c r="G10" i="56"/>
  <c r="M23" i="56"/>
  <c r="Q23" i="56" s="1"/>
  <c r="M25" i="45"/>
  <c r="Q25" i="45" s="1"/>
  <c r="R25" i="45" s="1"/>
  <c r="K26" i="45"/>
  <c r="M24" i="45"/>
  <c r="Q24" i="45" s="1"/>
  <c r="L26" i="45"/>
  <c r="J26" i="45"/>
  <c r="I26" i="45"/>
  <c r="H26" i="45"/>
  <c r="D10" i="45" s="1"/>
  <c r="E10" i="45" s="1"/>
  <c r="F26" i="45"/>
  <c r="E26" i="45"/>
  <c r="M22" i="45"/>
  <c r="Q22" i="45" s="1"/>
  <c r="R22" i="45" s="1"/>
  <c r="M21" i="45"/>
  <c r="Q21" i="45" s="1"/>
  <c r="R21" i="45" s="1"/>
  <c r="M20" i="45"/>
  <c r="M19" i="45"/>
  <c r="Q19" i="45" s="1"/>
  <c r="O18" i="45"/>
  <c r="O26" i="45" s="1"/>
  <c r="L44" i="73" s="1"/>
  <c r="M18" i="45"/>
  <c r="C45" i="80" s="1"/>
  <c r="Q10" i="45"/>
  <c r="P10" i="45"/>
  <c r="G10" i="45"/>
  <c r="Q43" i="76" s="1"/>
  <c r="M23" i="45"/>
  <c r="Q23" i="45" s="1"/>
  <c r="H26" i="46"/>
  <c r="D10" i="46" s="1"/>
  <c r="E10" i="46" s="1"/>
  <c r="P42" i="76" s="1"/>
  <c r="M25" i="46"/>
  <c r="Q25" i="46" s="1"/>
  <c r="L26" i="46"/>
  <c r="J26" i="46"/>
  <c r="I26" i="46"/>
  <c r="H43" i="73" s="1"/>
  <c r="G26" i="46"/>
  <c r="F26" i="46"/>
  <c r="M22" i="46"/>
  <c r="Q22" i="46" s="1"/>
  <c r="R22" i="46" s="1"/>
  <c r="M21" i="46"/>
  <c r="Q21" i="46" s="1"/>
  <c r="M20" i="46"/>
  <c r="Q20" i="46" s="1"/>
  <c r="R20" i="46" s="1"/>
  <c r="M19" i="46"/>
  <c r="Q19" i="46" s="1"/>
  <c r="O18" i="46"/>
  <c r="M18" i="46"/>
  <c r="C44" i="80" s="1"/>
  <c r="Q10" i="46"/>
  <c r="P10" i="46"/>
  <c r="G10" i="46"/>
  <c r="L26" i="47"/>
  <c r="M25" i="47"/>
  <c r="Q25" i="47" s="1"/>
  <c r="I26" i="47"/>
  <c r="H26" i="47"/>
  <c r="D10" i="47" s="1"/>
  <c r="E10" i="47" s="1"/>
  <c r="M23" i="47"/>
  <c r="Q23" i="47" s="1"/>
  <c r="R23" i="47" s="1"/>
  <c r="M22" i="47"/>
  <c r="Q22" i="47" s="1"/>
  <c r="M21" i="47"/>
  <c r="Q21" i="47" s="1"/>
  <c r="M20" i="47"/>
  <c r="Q20" i="47" s="1"/>
  <c r="M19" i="47"/>
  <c r="Q19" i="47" s="1"/>
  <c r="R19" i="47" s="1"/>
  <c r="O18" i="47"/>
  <c r="O26" i="47"/>
  <c r="M18" i="47"/>
  <c r="Q18" i="47" s="1"/>
  <c r="R18" i="47" s="1"/>
  <c r="Q10" i="47"/>
  <c r="P10" i="47"/>
  <c r="G10" i="47"/>
  <c r="F26" i="37"/>
  <c r="O26" i="37"/>
  <c r="L41" i="73" s="1"/>
  <c r="M25" i="37"/>
  <c r="Q25" i="37" s="1"/>
  <c r="M24" i="37"/>
  <c r="Q24" i="37" s="1"/>
  <c r="L26" i="37"/>
  <c r="K26" i="37"/>
  <c r="J26" i="37"/>
  <c r="I41" i="73" s="1"/>
  <c r="H26" i="37"/>
  <c r="D10" i="37"/>
  <c r="E10" i="37" s="1"/>
  <c r="G26" i="37"/>
  <c r="F41" i="73" s="1"/>
  <c r="E26" i="37"/>
  <c r="D41" i="73" s="1"/>
  <c r="M22" i="37"/>
  <c r="Q22" i="37" s="1"/>
  <c r="M21" i="37"/>
  <c r="Q21" i="37" s="1"/>
  <c r="M20" i="37"/>
  <c r="Q20" i="37"/>
  <c r="M19" i="37"/>
  <c r="Q19" i="37" s="1"/>
  <c r="O18" i="37"/>
  <c r="M18" i="37"/>
  <c r="C42" i="80" s="1"/>
  <c r="Q10" i="37"/>
  <c r="P10" i="37"/>
  <c r="G10" i="37"/>
  <c r="M25" i="38"/>
  <c r="Q25" i="38" s="1"/>
  <c r="R25" i="38" s="1"/>
  <c r="M24" i="38"/>
  <c r="Q24" i="38" s="1"/>
  <c r="L26" i="38"/>
  <c r="K26" i="38"/>
  <c r="J26" i="38"/>
  <c r="I40" i="73" s="1"/>
  <c r="I26" i="38"/>
  <c r="G26" i="38"/>
  <c r="F26" i="38"/>
  <c r="M23" i="38"/>
  <c r="Q23" i="38" s="1"/>
  <c r="E26" i="38"/>
  <c r="M22" i="38"/>
  <c r="Q22" i="38" s="1"/>
  <c r="R22" i="38" s="1"/>
  <c r="M21" i="38"/>
  <c r="Q21" i="38" s="1"/>
  <c r="R21" i="38" s="1"/>
  <c r="M20" i="38"/>
  <c r="Q20" i="38"/>
  <c r="M19" i="38"/>
  <c r="O18" i="38"/>
  <c r="O26" i="38" s="1"/>
  <c r="M18" i="38"/>
  <c r="C41" i="80" s="1"/>
  <c r="Q10" i="38"/>
  <c r="P10" i="38"/>
  <c r="G10" i="38"/>
  <c r="Q39" i="76" s="1"/>
  <c r="H26" i="39"/>
  <c r="M25" i="39"/>
  <c r="Q25" i="39" s="1"/>
  <c r="M24" i="39"/>
  <c r="Q24" i="39" s="1"/>
  <c r="R24" i="39" s="1"/>
  <c r="L26" i="39"/>
  <c r="I26" i="39"/>
  <c r="M22" i="39"/>
  <c r="Q22" i="39" s="1"/>
  <c r="M21" i="39"/>
  <c r="Q21" i="39" s="1"/>
  <c r="M20" i="39"/>
  <c r="Q20" i="39" s="1"/>
  <c r="O19" i="39"/>
  <c r="L19" i="39"/>
  <c r="K19" i="39"/>
  <c r="K26" i="39" s="1"/>
  <c r="J38" i="73" s="1"/>
  <c r="J19" i="39"/>
  <c r="J26" i="39" s="1"/>
  <c r="I38" i="73" s="1"/>
  <c r="H19" i="39"/>
  <c r="G19" i="39"/>
  <c r="G26" i="39" s="1"/>
  <c r="F19" i="39"/>
  <c r="O18" i="39"/>
  <c r="O26" i="39" s="1"/>
  <c r="L38" i="73" s="1"/>
  <c r="M18" i="39"/>
  <c r="C39" i="80" s="1"/>
  <c r="I10" i="39"/>
  <c r="Q10" i="39" s="1"/>
  <c r="H10" i="39"/>
  <c r="P10" i="39" s="1"/>
  <c r="G10" i="39"/>
  <c r="I26" i="40"/>
  <c r="M24" i="40"/>
  <c r="Q24" i="40" s="1"/>
  <c r="L26" i="40"/>
  <c r="K26" i="40"/>
  <c r="J26" i="40"/>
  <c r="H26" i="40"/>
  <c r="D10" i="40" s="1"/>
  <c r="E10" i="40" s="1"/>
  <c r="G26" i="40"/>
  <c r="F26" i="40"/>
  <c r="M23" i="40"/>
  <c r="Q23" i="40" s="1"/>
  <c r="M22" i="40"/>
  <c r="Q22" i="40" s="1"/>
  <c r="M21" i="40"/>
  <c r="Q21" i="40" s="1"/>
  <c r="R21" i="40" s="1"/>
  <c r="M20" i="40"/>
  <c r="Q20" i="40" s="1"/>
  <c r="Q19" i="40"/>
  <c r="M19" i="40"/>
  <c r="O18" i="40"/>
  <c r="O26" i="40" s="1"/>
  <c r="L39" i="73" s="1"/>
  <c r="M18" i="40"/>
  <c r="C40" i="80" s="1"/>
  <c r="Q10" i="40"/>
  <c r="P10" i="40"/>
  <c r="G10" i="40"/>
  <c r="Q38" i="76" s="1"/>
  <c r="K26" i="41"/>
  <c r="M25" i="41"/>
  <c r="Q25" i="41" s="1"/>
  <c r="R25" i="41" s="1"/>
  <c r="M24" i="41"/>
  <c r="Q24" i="41" s="1"/>
  <c r="L26" i="41"/>
  <c r="J26" i="41"/>
  <c r="H26" i="41"/>
  <c r="D10" i="41" s="1"/>
  <c r="G26" i="41"/>
  <c r="F26" i="41"/>
  <c r="E26" i="41"/>
  <c r="D37" i="73" s="1"/>
  <c r="M22" i="41"/>
  <c r="Q22" i="41" s="1"/>
  <c r="M21" i="41"/>
  <c r="Q21" i="41" s="1"/>
  <c r="M20" i="41"/>
  <c r="M19" i="41"/>
  <c r="Q19" i="41" s="1"/>
  <c r="O18" i="41"/>
  <c r="M18" i="41"/>
  <c r="C38" i="80" s="1"/>
  <c r="Q10" i="41"/>
  <c r="P10" i="41"/>
  <c r="G10" i="41"/>
  <c r="O26" i="42"/>
  <c r="L36" i="73" s="1"/>
  <c r="I26" i="42"/>
  <c r="M24" i="42"/>
  <c r="Q24" i="42" s="1"/>
  <c r="L26" i="42"/>
  <c r="K26" i="42"/>
  <c r="J36" i="73" s="1"/>
  <c r="H26" i="42"/>
  <c r="D10" i="42" s="1"/>
  <c r="E10" i="42" s="1"/>
  <c r="G26" i="42"/>
  <c r="M22" i="42"/>
  <c r="Q22" i="42" s="1"/>
  <c r="Q21" i="42"/>
  <c r="R21" i="42" s="1"/>
  <c r="M21" i="42"/>
  <c r="M20" i="42"/>
  <c r="Q20" i="42" s="1"/>
  <c r="M19" i="42"/>
  <c r="Q19" i="42" s="1"/>
  <c r="R19" i="42" s="1"/>
  <c r="O18" i="42"/>
  <c r="M18" i="42"/>
  <c r="Q18" i="42" s="1"/>
  <c r="Q10" i="42"/>
  <c r="P10" i="42"/>
  <c r="G10" i="42"/>
  <c r="M25" i="43"/>
  <c r="Q25" i="43" s="1"/>
  <c r="R25" i="43" s="1"/>
  <c r="L26" i="43"/>
  <c r="K26" i="43"/>
  <c r="J26" i="43"/>
  <c r="I26" i="43"/>
  <c r="H26" i="43"/>
  <c r="D10" i="43" s="1"/>
  <c r="E10" i="43" s="1"/>
  <c r="M23" i="43"/>
  <c r="Q23" i="43" s="1"/>
  <c r="E26" i="43"/>
  <c r="M22" i="43"/>
  <c r="Q22" i="43" s="1"/>
  <c r="M21" i="43"/>
  <c r="Q21" i="43" s="1"/>
  <c r="R21" i="43" s="1"/>
  <c r="M20" i="43"/>
  <c r="Q20" i="43" s="1"/>
  <c r="M19" i="43"/>
  <c r="Q19" i="43"/>
  <c r="O18" i="43"/>
  <c r="O26" i="43" s="1"/>
  <c r="L35" i="73" s="1"/>
  <c r="M18" i="43"/>
  <c r="C36" i="80" s="1"/>
  <c r="Q10" i="43"/>
  <c r="P10" i="43"/>
  <c r="G10" i="43"/>
  <c r="Q34" i="68"/>
  <c r="J34" i="68"/>
  <c r="D34" i="68"/>
  <c r="M25" i="68"/>
  <c r="Q25" i="68" s="1"/>
  <c r="I26" i="68"/>
  <c r="F26" i="68"/>
  <c r="L26" i="68"/>
  <c r="K26" i="68"/>
  <c r="J26" i="68"/>
  <c r="G26" i="68"/>
  <c r="M22" i="68"/>
  <c r="Q22" i="68" s="1"/>
  <c r="R22" i="68" s="1"/>
  <c r="M21" i="68"/>
  <c r="Q21" i="68" s="1"/>
  <c r="H20" i="68"/>
  <c r="M19" i="68"/>
  <c r="Q19" i="68"/>
  <c r="R19" i="68" s="1"/>
  <c r="H18" i="68"/>
  <c r="M18" i="68"/>
  <c r="P10" i="68"/>
  <c r="I10" i="68"/>
  <c r="Q10" i="68" s="1"/>
  <c r="G10" i="68"/>
  <c r="O26" i="44"/>
  <c r="I26" i="44"/>
  <c r="L26" i="44"/>
  <c r="H26" i="44"/>
  <c r="D10" i="44" s="1"/>
  <c r="E10" i="44" s="1"/>
  <c r="M24" i="44"/>
  <c r="Q24" i="44" s="1"/>
  <c r="R24" i="44" s="1"/>
  <c r="K26" i="44"/>
  <c r="J26" i="44"/>
  <c r="G26" i="44"/>
  <c r="F26" i="44"/>
  <c r="E33" i="73" s="1"/>
  <c r="M23" i="44"/>
  <c r="Q23" i="44" s="1"/>
  <c r="M22" i="44"/>
  <c r="Q22" i="44" s="1"/>
  <c r="M21" i="44"/>
  <c r="Q21" i="44" s="1"/>
  <c r="M20" i="44"/>
  <c r="Q20" i="44" s="1"/>
  <c r="R20" i="44" s="1"/>
  <c r="M19" i="44"/>
  <c r="Q19" i="44" s="1"/>
  <c r="O18" i="44"/>
  <c r="M18" i="44"/>
  <c r="C34" i="80" s="1"/>
  <c r="Q10" i="44"/>
  <c r="P10" i="44"/>
  <c r="G10" i="44"/>
  <c r="Q18" i="44"/>
  <c r="G26" i="33"/>
  <c r="J26" i="33"/>
  <c r="M25" i="33"/>
  <c r="Q25" i="33" s="1"/>
  <c r="L26" i="33"/>
  <c r="K26" i="33"/>
  <c r="H26" i="33"/>
  <c r="D10" i="33" s="1"/>
  <c r="E10" i="33" s="1"/>
  <c r="F26" i="33"/>
  <c r="E32" i="73" s="1"/>
  <c r="M22" i="33"/>
  <c r="Q22" i="33" s="1"/>
  <c r="R22" i="33" s="1"/>
  <c r="M21" i="33"/>
  <c r="Q21" i="33"/>
  <c r="R21" i="33" s="1"/>
  <c r="M20" i="33"/>
  <c r="Q20" i="33" s="1"/>
  <c r="R20" i="33" s="1"/>
  <c r="M19" i="33"/>
  <c r="Q19" i="33"/>
  <c r="O18" i="33"/>
  <c r="M18" i="33"/>
  <c r="Q18" i="33" s="1"/>
  <c r="R18" i="33" s="1"/>
  <c r="Q10" i="33"/>
  <c r="P10" i="33"/>
  <c r="G10" i="33"/>
  <c r="M23" i="33"/>
  <c r="Q23" i="33" s="1"/>
  <c r="M25" i="34"/>
  <c r="Q25" i="34" s="1"/>
  <c r="L26" i="34"/>
  <c r="H26" i="34"/>
  <c r="D10" i="34" s="1"/>
  <c r="E10" i="34" s="1"/>
  <c r="P30" i="76" s="1"/>
  <c r="E26" i="34"/>
  <c r="M24" i="34"/>
  <c r="Q24" i="34" s="1"/>
  <c r="K26" i="34"/>
  <c r="J26" i="34"/>
  <c r="G26" i="34"/>
  <c r="F26" i="34"/>
  <c r="M22" i="34"/>
  <c r="Q22" i="34" s="1"/>
  <c r="R22" i="34" s="1"/>
  <c r="M21" i="34"/>
  <c r="Q21" i="34" s="1"/>
  <c r="R21" i="34" s="1"/>
  <c r="M20" i="34"/>
  <c r="M19" i="34"/>
  <c r="Q19" i="34" s="1"/>
  <c r="O18" i="34"/>
  <c r="M18" i="34"/>
  <c r="C32" i="80" s="1"/>
  <c r="Q10" i="34"/>
  <c r="P10" i="34"/>
  <c r="G10" i="34"/>
  <c r="M25" i="35"/>
  <c r="Q25" i="35"/>
  <c r="J26" i="35"/>
  <c r="L26" i="35"/>
  <c r="K26" i="35"/>
  <c r="I26" i="35"/>
  <c r="H30" i="73" s="1"/>
  <c r="H26" i="35"/>
  <c r="D10" i="35" s="1"/>
  <c r="E10" i="35" s="1"/>
  <c r="G26" i="35"/>
  <c r="F26" i="35"/>
  <c r="E26" i="35"/>
  <c r="D30" i="73" s="1"/>
  <c r="M22" i="35"/>
  <c r="Q22" i="35" s="1"/>
  <c r="M21" i="35"/>
  <c r="Q21" i="35"/>
  <c r="M20" i="35"/>
  <c r="Q20" i="35" s="1"/>
  <c r="R20" i="35" s="1"/>
  <c r="M19" i="35"/>
  <c r="Q19" i="35" s="1"/>
  <c r="R19" i="35" s="1"/>
  <c r="O18" i="35"/>
  <c r="O26" i="35" s="1"/>
  <c r="L30" i="73" s="1"/>
  <c r="M18" i="35"/>
  <c r="Q18" i="35" s="1"/>
  <c r="R18" i="35" s="1"/>
  <c r="Q10" i="35"/>
  <c r="P10" i="35"/>
  <c r="G10" i="35"/>
  <c r="M23" i="35"/>
  <c r="E34" i="36"/>
  <c r="I26" i="36"/>
  <c r="L26" i="36"/>
  <c r="K29" i="73" s="1"/>
  <c r="M25" i="36"/>
  <c r="Q25" i="36" s="1"/>
  <c r="R25" i="36" s="1"/>
  <c r="J26" i="36"/>
  <c r="M24" i="36"/>
  <c r="Q24" i="36" s="1"/>
  <c r="K26" i="36"/>
  <c r="M23" i="36"/>
  <c r="Q23" i="36" s="1"/>
  <c r="E26" i="36"/>
  <c r="M22" i="36"/>
  <c r="Q22" i="36" s="1"/>
  <c r="R22" i="36" s="1"/>
  <c r="M21" i="36"/>
  <c r="Q21" i="36" s="1"/>
  <c r="M20" i="36"/>
  <c r="Q20" i="36" s="1"/>
  <c r="M19" i="36"/>
  <c r="Q19" i="36" s="1"/>
  <c r="O18" i="36"/>
  <c r="H18" i="36"/>
  <c r="M18" i="36" s="1"/>
  <c r="C30" i="80" s="1"/>
  <c r="I10" i="36"/>
  <c r="Q10" i="36" s="1"/>
  <c r="H10" i="36"/>
  <c r="P10" i="36" s="1"/>
  <c r="G10" i="36"/>
  <c r="J26" i="17"/>
  <c r="I28" i="73" s="1"/>
  <c r="M25" i="17"/>
  <c r="Q25" i="17" s="1"/>
  <c r="M24" i="17"/>
  <c r="Q24" i="17"/>
  <c r="L26" i="17"/>
  <c r="K26" i="17"/>
  <c r="I26" i="17"/>
  <c r="H26" i="17"/>
  <c r="D10" i="17" s="1"/>
  <c r="E10" i="17" s="1"/>
  <c r="P27" i="76" s="1"/>
  <c r="G26" i="17"/>
  <c r="E26" i="17"/>
  <c r="M22" i="17"/>
  <c r="Q22" i="17" s="1"/>
  <c r="R22" i="17" s="1"/>
  <c r="M21" i="17"/>
  <c r="Q21" i="17" s="1"/>
  <c r="M20" i="17"/>
  <c r="Q20" i="17" s="1"/>
  <c r="M19" i="17"/>
  <c r="Q19" i="17" s="1"/>
  <c r="O18" i="17"/>
  <c r="O26" i="17" s="1"/>
  <c r="L28" i="73" s="1"/>
  <c r="M18" i="17"/>
  <c r="C29" i="80" s="1"/>
  <c r="Q10" i="17"/>
  <c r="P10" i="17"/>
  <c r="G10" i="17"/>
  <c r="Q27" i="76" s="1"/>
  <c r="G26" i="18"/>
  <c r="M25" i="18"/>
  <c r="Q25" i="18" s="1"/>
  <c r="L26" i="18"/>
  <c r="K26" i="18"/>
  <c r="J26" i="18"/>
  <c r="I26" i="18"/>
  <c r="F26" i="18"/>
  <c r="E27" i="73" s="1"/>
  <c r="E26" i="18"/>
  <c r="M22" i="18"/>
  <c r="Q22" i="18" s="1"/>
  <c r="R22" i="18" s="1"/>
  <c r="M21" i="18"/>
  <c r="Q21" i="18" s="1"/>
  <c r="R21" i="18" s="1"/>
  <c r="M20" i="18"/>
  <c r="Q20" i="18" s="1"/>
  <c r="R20" i="18" s="1"/>
  <c r="M19" i="18"/>
  <c r="Q19" i="18" s="1"/>
  <c r="R19" i="18" s="1"/>
  <c r="O18" i="18"/>
  <c r="O26" i="18" s="1"/>
  <c r="M18" i="18"/>
  <c r="Q18" i="18" s="1"/>
  <c r="R18" i="18" s="1"/>
  <c r="Q10" i="18"/>
  <c r="P10" i="18"/>
  <c r="G10" i="18"/>
  <c r="K26" i="19"/>
  <c r="J26" i="19"/>
  <c r="H26" i="19"/>
  <c r="D10" i="19" s="1"/>
  <c r="E10" i="19" s="1"/>
  <c r="G26" i="19"/>
  <c r="F26" i="19"/>
  <c r="M22" i="19"/>
  <c r="Q22" i="19" s="1"/>
  <c r="R22" i="19" s="1"/>
  <c r="M21" i="19"/>
  <c r="Q21" i="19"/>
  <c r="M20" i="19"/>
  <c r="Q20" i="19" s="1"/>
  <c r="R20" i="19" s="1"/>
  <c r="M19" i="19"/>
  <c r="Q19" i="19"/>
  <c r="O18" i="19"/>
  <c r="O26" i="19" s="1"/>
  <c r="M18" i="19"/>
  <c r="C27" i="80" s="1"/>
  <c r="Q10" i="19"/>
  <c r="P10" i="19"/>
  <c r="G10" i="19"/>
  <c r="M23" i="19"/>
  <c r="Q23" i="19" s="1"/>
  <c r="L26" i="20"/>
  <c r="K25" i="73" s="1"/>
  <c r="M25" i="20"/>
  <c r="Q25" i="20" s="1"/>
  <c r="R25" i="20" s="1"/>
  <c r="H26" i="20"/>
  <c r="D10" i="20" s="1"/>
  <c r="G26" i="20"/>
  <c r="K26" i="20"/>
  <c r="J25" i="73" s="1"/>
  <c r="J26" i="20"/>
  <c r="I26" i="20"/>
  <c r="F26" i="20"/>
  <c r="E26" i="20"/>
  <c r="D25" i="73" s="1"/>
  <c r="M22" i="20"/>
  <c r="Q22" i="20" s="1"/>
  <c r="R22" i="20" s="1"/>
  <c r="M21" i="20"/>
  <c r="Q21" i="20" s="1"/>
  <c r="R21" i="20" s="1"/>
  <c r="M20" i="20"/>
  <c r="Q20" i="20"/>
  <c r="M19" i="20"/>
  <c r="Q19" i="20" s="1"/>
  <c r="R19" i="20" s="1"/>
  <c r="O18" i="20"/>
  <c r="O26" i="20"/>
  <c r="M18" i="20"/>
  <c r="C26" i="80" s="1"/>
  <c r="Q10" i="20"/>
  <c r="P10" i="20"/>
  <c r="G10" i="20"/>
  <c r="M23" i="20"/>
  <c r="Q23" i="20" s="1"/>
  <c r="R23" i="20" s="1"/>
  <c r="I26" i="69"/>
  <c r="L26" i="69"/>
  <c r="K24" i="73" s="1"/>
  <c r="M25" i="69"/>
  <c r="Q25" i="69" s="1"/>
  <c r="R25" i="69" s="1"/>
  <c r="J26" i="69"/>
  <c r="M24" i="69"/>
  <c r="Q24" i="69" s="1"/>
  <c r="R24" i="69" s="1"/>
  <c r="K26" i="69"/>
  <c r="J24" i="73" s="1"/>
  <c r="H26" i="69"/>
  <c r="D10" i="69" s="1"/>
  <c r="G26" i="69"/>
  <c r="F24" i="73" s="1"/>
  <c r="E26" i="69"/>
  <c r="M22" i="69"/>
  <c r="Q22" i="69" s="1"/>
  <c r="R22" i="69" s="1"/>
  <c r="M21" i="69"/>
  <c r="Q21" i="69" s="1"/>
  <c r="R21" i="69" s="1"/>
  <c r="M20" i="69"/>
  <c r="M19" i="69"/>
  <c r="Q19" i="69" s="1"/>
  <c r="R19" i="69" s="1"/>
  <c r="O18" i="69"/>
  <c r="Q18" i="69" s="1"/>
  <c r="R18" i="69" s="1"/>
  <c r="O26" i="69"/>
  <c r="L24" i="73" s="1"/>
  <c r="M18" i="69"/>
  <c r="C25" i="80" s="1"/>
  <c r="Q10" i="69"/>
  <c r="P10" i="69"/>
  <c r="G10" i="69"/>
  <c r="Q23" i="76" s="1"/>
  <c r="H26" i="21"/>
  <c r="D10" i="21" s="1"/>
  <c r="E10" i="21" s="1"/>
  <c r="P22" i="76" s="1"/>
  <c r="K26" i="21"/>
  <c r="J23" i="73" s="1"/>
  <c r="M25" i="21"/>
  <c r="Q25" i="21" s="1"/>
  <c r="R25" i="21" s="1"/>
  <c r="I26" i="21"/>
  <c r="M24" i="21"/>
  <c r="Q24" i="21" s="1"/>
  <c r="L26" i="21"/>
  <c r="J26" i="21"/>
  <c r="G26" i="21"/>
  <c r="F23" i="73" s="1"/>
  <c r="E26" i="21"/>
  <c r="M22" i="21"/>
  <c r="Q22" i="21" s="1"/>
  <c r="R22" i="21" s="1"/>
  <c r="M21" i="21"/>
  <c r="Q21" i="21" s="1"/>
  <c r="R21" i="21" s="1"/>
  <c r="M20" i="21"/>
  <c r="Q20" i="21"/>
  <c r="M19" i="21"/>
  <c r="Q19" i="21" s="1"/>
  <c r="R19" i="21" s="1"/>
  <c r="O18" i="21"/>
  <c r="O26" i="21" s="1"/>
  <c r="L23" i="73" s="1"/>
  <c r="M18" i="21"/>
  <c r="C24" i="80" s="1"/>
  <c r="Q10" i="21"/>
  <c r="P10" i="21"/>
  <c r="G10" i="21"/>
  <c r="Q22" i="76" s="1"/>
  <c r="M23" i="21"/>
  <c r="Q23" i="21" s="1"/>
  <c r="M25" i="22"/>
  <c r="Q25" i="22" s="1"/>
  <c r="R25" i="22" s="1"/>
  <c r="K26" i="22"/>
  <c r="M24" i="22"/>
  <c r="Q24" i="22" s="1"/>
  <c r="R24" i="22" s="1"/>
  <c r="L26" i="22"/>
  <c r="J26" i="22"/>
  <c r="I22" i="73" s="1"/>
  <c r="I26" i="22"/>
  <c r="H22" i="73" s="1"/>
  <c r="H26" i="22"/>
  <c r="D10" i="22"/>
  <c r="E10" i="22" s="1"/>
  <c r="G26" i="22"/>
  <c r="F22" i="73" s="1"/>
  <c r="F26" i="22"/>
  <c r="E26" i="22"/>
  <c r="M22" i="22"/>
  <c r="Q22" i="22" s="1"/>
  <c r="R22" i="22" s="1"/>
  <c r="M21" i="22"/>
  <c r="Q21" i="22" s="1"/>
  <c r="R21" i="22" s="1"/>
  <c r="M20" i="22"/>
  <c r="M19" i="22"/>
  <c r="Q19" i="22" s="1"/>
  <c r="R19" i="22" s="1"/>
  <c r="O18" i="22"/>
  <c r="O26" i="22" s="1"/>
  <c r="L22" i="73" s="1"/>
  <c r="M18" i="22"/>
  <c r="C23" i="80" s="1"/>
  <c r="Q10" i="22"/>
  <c r="P10" i="22"/>
  <c r="G10" i="22"/>
  <c r="Q21" i="76" s="1"/>
  <c r="M25" i="23"/>
  <c r="Q25" i="23" s="1"/>
  <c r="R25" i="23" s="1"/>
  <c r="K26" i="23"/>
  <c r="M24" i="23"/>
  <c r="Q24" i="23" s="1"/>
  <c r="L26" i="23"/>
  <c r="J26" i="23"/>
  <c r="I26" i="23"/>
  <c r="H26" i="23"/>
  <c r="D10" i="23" s="1"/>
  <c r="O20" i="76" s="1"/>
  <c r="F26" i="23"/>
  <c r="E21" i="73" s="1"/>
  <c r="M23" i="23"/>
  <c r="E26" i="23"/>
  <c r="Q22" i="23"/>
  <c r="R22" i="23" s="1"/>
  <c r="M22" i="23"/>
  <c r="M21" i="23"/>
  <c r="Q21" i="23" s="1"/>
  <c r="R21" i="23" s="1"/>
  <c r="Q20" i="23"/>
  <c r="R20" i="23" s="1"/>
  <c r="M20" i="23"/>
  <c r="M19" i="23"/>
  <c r="Q19" i="23" s="1"/>
  <c r="R19" i="23" s="1"/>
  <c r="Q18" i="23"/>
  <c r="O18" i="23"/>
  <c r="O26" i="23"/>
  <c r="M18" i="23"/>
  <c r="C22" i="80" s="1"/>
  <c r="Q10" i="23"/>
  <c r="P10" i="23"/>
  <c r="G10" i="23"/>
  <c r="M25" i="24"/>
  <c r="Q25" i="24" s="1"/>
  <c r="R25" i="24" s="1"/>
  <c r="L26" i="24"/>
  <c r="I26" i="24"/>
  <c r="M24" i="24"/>
  <c r="Q24" i="24" s="1"/>
  <c r="R24" i="24" s="1"/>
  <c r="K26" i="24"/>
  <c r="J26" i="24"/>
  <c r="H26" i="24"/>
  <c r="G26" i="24"/>
  <c r="M23" i="24"/>
  <c r="Q23" i="24" s="1"/>
  <c r="E26" i="24"/>
  <c r="M22" i="24"/>
  <c r="Q22" i="24" s="1"/>
  <c r="R22" i="24" s="1"/>
  <c r="M21" i="24"/>
  <c r="Q21" i="24"/>
  <c r="M20" i="24"/>
  <c r="Q20" i="24" s="1"/>
  <c r="R20" i="24" s="1"/>
  <c r="M19" i="24"/>
  <c r="Q19" i="24" s="1"/>
  <c r="R19" i="24" s="1"/>
  <c r="O18" i="24"/>
  <c r="O26" i="24" s="1"/>
  <c r="L20" i="73" s="1"/>
  <c r="M18" i="24"/>
  <c r="Q10" i="24"/>
  <c r="P10" i="24"/>
  <c r="G10" i="24"/>
  <c r="K26" i="25"/>
  <c r="J19" i="73" s="1"/>
  <c r="M25" i="25"/>
  <c r="Q25" i="25" s="1"/>
  <c r="O26" i="25"/>
  <c r="L19" i="73" s="1"/>
  <c r="I26" i="25"/>
  <c r="H19" i="73" s="1"/>
  <c r="M24" i="25"/>
  <c r="Q24" i="25" s="1"/>
  <c r="R24" i="25" s="1"/>
  <c r="L26" i="25"/>
  <c r="J26" i="25"/>
  <c r="H26" i="25"/>
  <c r="D10" i="25" s="1"/>
  <c r="E10" i="25" s="1"/>
  <c r="G26" i="25"/>
  <c r="F19" i="73" s="1"/>
  <c r="E26" i="25"/>
  <c r="M22" i="25"/>
  <c r="Q22" i="25"/>
  <c r="R22" i="25" s="1"/>
  <c r="M21" i="25"/>
  <c r="Q21" i="25" s="1"/>
  <c r="M20" i="25"/>
  <c r="Q20" i="25"/>
  <c r="R20" i="25" s="1"/>
  <c r="M19" i="25"/>
  <c r="Q19" i="25" s="1"/>
  <c r="R19" i="25" s="1"/>
  <c r="O18" i="25"/>
  <c r="M18" i="25"/>
  <c r="Q18" i="25" s="1"/>
  <c r="R18" i="25" s="1"/>
  <c r="Q10" i="25"/>
  <c r="P10" i="25"/>
  <c r="G10" i="25"/>
  <c r="M23" i="25"/>
  <c r="Q23" i="25" s="1"/>
  <c r="M25" i="26"/>
  <c r="Q25" i="26" s="1"/>
  <c r="H26" i="26"/>
  <c r="D10" i="26" s="1"/>
  <c r="M24" i="26"/>
  <c r="Q24" i="26" s="1"/>
  <c r="R24" i="26" s="1"/>
  <c r="L26" i="26"/>
  <c r="K18" i="73" s="1"/>
  <c r="K26" i="26"/>
  <c r="J18" i="73" s="1"/>
  <c r="J26" i="26"/>
  <c r="I26" i="26"/>
  <c r="H18" i="73" s="1"/>
  <c r="G26" i="26"/>
  <c r="F26" i="26"/>
  <c r="E26" i="26"/>
  <c r="D18" i="73" s="1"/>
  <c r="M22" i="26"/>
  <c r="Q22" i="26" s="1"/>
  <c r="R22" i="26" s="1"/>
  <c r="M21" i="26"/>
  <c r="Q21" i="26" s="1"/>
  <c r="R21" i="26" s="1"/>
  <c r="M20" i="26"/>
  <c r="M19" i="26"/>
  <c r="Q19" i="26" s="1"/>
  <c r="O18" i="26"/>
  <c r="O26" i="26" s="1"/>
  <c r="L18" i="73" s="1"/>
  <c r="M18" i="26"/>
  <c r="C19" i="80" s="1"/>
  <c r="Q10" i="26"/>
  <c r="P10" i="26"/>
  <c r="G10" i="26"/>
  <c r="M25" i="27"/>
  <c r="Q25" i="27" s="1"/>
  <c r="R25" i="27" s="1"/>
  <c r="I26" i="27"/>
  <c r="H17" i="73" s="1"/>
  <c r="M24" i="27"/>
  <c r="Q24" i="27" s="1"/>
  <c r="L26" i="27"/>
  <c r="K17" i="73" s="1"/>
  <c r="K26" i="27"/>
  <c r="J26" i="27"/>
  <c r="H26" i="27"/>
  <c r="D10" i="27" s="1"/>
  <c r="E10" i="27" s="1"/>
  <c r="G26" i="27"/>
  <c r="E26" i="27"/>
  <c r="D17" i="73" s="1"/>
  <c r="M22" i="27"/>
  <c r="Q22" i="27" s="1"/>
  <c r="R22" i="27" s="1"/>
  <c r="M21" i="27"/>
  <c r="Q21" i="27" s="1"/>
  <c r="R21" i="27" s="1"/>
  <c r="M20" i="27"/>
  <c r="Q20" i="27"/>
  <c r="M19" i="27"/>
  <c r="Q19" i="27" s="1"/>
  <c r="R19" i="27" s="1"/>
  <c r="O18" i="27"/>
  <c r="O26" i="27" s="1"/>
  <c r="L17" i="73" s="1"/>
  <c r="M18" i="27"/>
  <c r="Q10" i="27"/>
  <c r="P10" i="27"/>
  <c r="G10" i="27"/>
  <c r="I26" i="28"/>
  <c r="M25" i="28"/>
  <c r="Q25" i="28" s="1"/>
  <c r="M24" i="28"/>
  <c r="Q24" i="28" s="1"/>
  <c r="R24" i="28" s="1"/>
  <c r="L26" i="28"/>
  <c r="K26" i="28"/>
  <c r="J26" i="28"/>
  <c r="H26" i="28"/>
  <c r="D10" i="28" s="1"/>
  <c r="E10" i="28" s="1"/>
  <c r="G26" i="28"/>
  <c r="F16" i="73" s="1"/>
  <c r="M23" i="28"/>
  <c r="Q23" i="28" s="1"/>
  <c r="M22" i="28"/>
  <c r="Q22" i="28" s="1"/>
  <c r="R22" i="28" s="1"/>
  <c r="M21" i="28"/>
  <c r="Q21" i="28" s="1"/>
  <c r="R21" i="28" s="1"/>
  <c r="M20" i="28"/>
  <c r="Q20" i="28" s="1"/>
  <c r="R20" i="28" s="1"/>
  <c r="M19" i="28"/>
  <c r="Q19" i="28" s="1"/>
  <c r="O18" i="28"/>
  <c r="O26" i="28"/>
  <c r="M18" i="28"/>
  <c r="Q18" i="28" s="1"/>
  <c r="R18" i="28" s="1"/>
  <c r="Q10" i="28"/>
  <c r="P10" i="28"/>
  <c r="G10" i="28"/>
  <c r="E26" i="28"/>
  <c r="D16" i="73" s="1"/>
  <c r="M25" i="29"/>
  <c r="Q25" i="29" s="1"/>
  <c r="R25" i="29" s="1"/>
  <c r="O26" i="29"/>
  <c r="L15" i="73" s="1"/>
  <c r="I26" i="29"/>
  <c r="M24" i="29"/>
  <c r="Q24" i="29" s="1"/>
  <c r="R24" i="29" s="1"/>
  <c r="L26" i="29"/>
  <c r="K26" i="29"/>
  <c r="J15" i="73" s="1"/>
  <c r="J26" i="29"/>
  <c r="I15" i="73" s="1"/>
  <c r="H26" i="29"/>
  <c r="D10" i="29" s="1"/>
  <c r="E10" i="29" s="1"/>
  <c r="G26" i="29"/>
  <c r="F15" i="73" s="1"/>
  <c r="F26" i="29"/>
  <c r="E15" i="73" s="1"/>
  <c r="M23" i="29"/>
  <c r="Q23" i="29" s="1"/>
  <c r="R23" i="29" s="1"/>
  <c r="M22" i="29"/>
  <c r="Q22" i="29"/>
  <c r="R22" i="29" s="1"/>
  <c r="Q21" i="29"/>
  <c r="R21" i="29" s="1"/>
  <c r="M21" i="29"/>
  <c r="M20" i="29"/>
  <c r="Q20" i="29"/>
  <c r="Q19" i="29"/>
  <c r="M19" i="29"/>
  <c r="O18" i="29"/>
  <c r="M18" i="29"/>
  <c r="C16" i="80" s="1"/>
  <c r="Q10" i="29"/>
  <c r="P10" i="29"/>
  <c r="G10" i="29"/>
  <c r="L26" i="30"/>
  <c r="H26" i="30"/>
  <c r="D10" i="30" s="1"/>
  <c r="E10" i="30" s="1"/>
  <c r="M25" i="30"/>
  <c r="Q25" i="30" s="1"/>
  <c r="R25" i="30" s="1"/>
  <c r="J26" i="30"/>
  <c r="I14" i="73" s="1"/>
  <c r="G26" i="30"/>
  <c r="F14" i="73" s="1"/>
  <c r="M24" i="30"/>
  <c r="Q24" i="30" s="1"/>
  <c r="R24" i="30" s="1"/>
  <c r="K26" i="30"/>
  <c r="I26" i="30"/>
  <c r="H14" i="73" s="1"/>
  <c r="M23" i="30"/>
  <c r="F26" i="30"/>
  <c r="M22" i="30"/>
  <c r="Q22" i="30" s="1"/>
  <c r="R22" i="30" s="1"/>
  <c r="M21" i="30"/>
  <c r="Q21" i="30"/>
  <c r="M20" i="30"/>
  <c r="Q20" i="30" s="1"/>
  <c r="R20" i="30" s="1"/>
  <c r="M19" i="30"/>
  <c r="Q19" i="30"/>
  <c r="O18" i="30"/>
  <c r="O26" i="30" s="1"/>
  <c r="L14" i="73" s="1"/>
  <c r="M18" i="30"/>
  <c r="C15" i="80" s="1"/>
  <c r="Q10" i="30"/>
  <c r="P10" i="30"/>
  <c r="G10" i="30"/>
  <c r="E26" i="30"/>
  <c r="D14" i="73" s="1"/>
  <c r="M25" i="31"/>
  <c r="Q25" i="31" s="1"/>
  <c r="R25" i="31" s="1"/>
  <c r="J26" i="31"/>
  <c r="I13" i="73" s="1"/>
  <c r="G26" i="31"/>
  <c r="L26" i="31"/>
  <c r="K26" i="31"/>
  <c r="I26" i="31"/>
  <c r="H26" i="31"/>
  <c r="D10" i="31"/>
  <c r="E10" i="31"/>
  <c r="E26" i="31"/>
  <c r="D13" i="73" s="1"/>
  <c r="M22" i="31"/>
  <c r="Q22" i="31" s="1"/>
  <c r="M21" i="31"/>
  <c r="Q21" i="31" s="1"/>
  <c r="R21" i="31" s="1"/>
  <c r="M20" i="31"/>
  <c r="Q20" i="31" s="1"/>
  <c r="R20" i="31" s="1"/>
  <c r="M19" i="31"/>
  <c r="Q19" i="31" s="1"/>
  <c r="R19" i="31" s="1"/>
  <c r="O18" i="31"/>
  <c r="O26" i="31"/>
  <c r="M18" i="31"/>
  <c r="Q18" i="31" s="1"/>
  <c r="R18" i="31" s="1"/>
  <c r="Q10" i="31"/>
  <c r="P10" i="31"/>
  <c r="G10" i="31"/>
  <c r="M25" i="16"/>
  <c r="Q25" i="16" s="1"/>
  <c r="R25" i="16" s="1"/>
  <c r="I26" i="16"/>
  <c r="F26" i="16"/>
  <c r="E12" i="73" s="1"/>
  <c r="M24" i="16"/>
  <c r="Q24" i="16" s="1"/>
  <c r="L26" i="16"/>
  <c r="K12" i="73" s="1"/>
  <c r="K26" i="16"/>
  <c r="J26" i="16"/>
  <c r="I12" i="73" s="1"/>
  <c r="H26" i="16"/>
  <c r="D10" i="16" s="1"/>
  <c r="E10" i="16" s="1"/>
  <c r="G26" i="16"/>
  <c r="M23" i="16"/>
  <c r="Q23" i="16" s="1"/>
  <c r="M22" i="16"/>
  <c r="Q22" i="16" s="1"/>
  <c r="R22" i="16" s="1"/>
  <c r="M21" i="16"/>
  <c r="Q21" i="16" s="1"/>
  <c r="R21" i="16" s="1"/>
  <c r="M20" i="16"/>
  <c r="Q20" i="16" s="1"/>
  <c r="R20" i="16" s="1"/>
  <c r="M19" i="16"/>
  <c r="Q19" i="16" s="1"/>
  <c r="R19" i="16" s="1"/>
  <c r="O18" i="16"/>
  <c r="O26" i="16" s="1"/>
  <c r="L12" i="73" s="1"/>
  <c r="M18" i="16"/>
  <c r="C13" i="80" s="1"/>
  <c r="Q10" i="16"/>
  <c r="P10" i="16"/>
  <c r="G10" i="16"/>
  <c r="M25" i="15"/>
  <c r="Q25" i="15" s="1"/>
  <c r="R25" i="15" s="1"/>
  <c r="H26" i="15"/>
  <c r="D10" i="15" s="1"/>
  <c r="E10" i="15" s="1"/>
  <c r="E26" i="15"/>
  <c r="M24" i="15"/>
  <c r="Q24" i="15" s="1"/>
  <c r="R24" i="15" s="1"/>
  <c r="L26" i="15"/>
  <c r="K26" i="15"/>
  <c r="J11" i="73" s="1"/>
  <c r="J26" i="15"/>
  <c r="I11" i="73" s="1"/>
  <c r="I26" i="15"/>
  <c r="G26" i="15"/>
  <c r="F26" i="15"/>
  <c r="E11" i="73" s="1"/>
  <c r="M22" i="15"/>
  <c r="Q22" i="15" s="1"/>
  <c r="R22" i="15" s="1"/>
  <c r="M21" i="15"/>
  <c r="Q21" i="15"/>
  <c r="R21" i="15" s="1"/>
  <c r="M20" i="15"/>
  <c r="Q20" i="15" s="1"/>
  <c r="R20" i="15" s="1"/>
  <c r="M19" i="15"/>
  <c r="Q19" i="15"/>
  <c r="O18" i="15"/>
  <c r="Q18" i="15" s="1"/>
  <c r="R18" i="15" s="1"/>
  <c r="M18" i="15"/>
  <c r="Q10" i="15"/>
  <c r="P10" i="15"/>
  <c r="G10" i="15"/>
  <c r="M25" i="14"/>
  <c r="Q25" i="14" s="1"/>
  <c r="R25" i="14" s="1"/>
  <c r="J26" i="14"/>
  <c r="I10" i="73" s="1"/>
  <c r="G26" i="14"/>
  <c r="L26" i="14"/>
  <c r="K26" i="14"/>
  <c r="J10" i="73" s="1"/>
  <c r="I26" i="14"/>
  <c r="H26" i="14"/>
  <c r="D10" i="14"/>
  <c r="E10" i="14"/>
  <c r="P9" i="76" s="1"/>
  <c r="E26" i="14"/>
  <c r="D10" i="73" s="1"/>
  <c r="M22" i="14"/>
  <c r="Q22" i="14" s="1"/>
  <c r="R22" i="14" s="1"/>
  <c r="M21" i="14"/>
  <c r="Q21" i="14" s="1"/>
  <c r="R21" i="14" s="1"/>
  <c r="M20" i="14"/>
  <c r="Q20" i="14" s="1"/>
  <c r="R20" i="14" s="1"/>
  <c r="M19" i="14"/>
  <c r="Q19" i="14" s="1"/>
  <c r="R19" i="14" s="1"/>
  <c r="O18" i="14"/>
  <c r="O26" i="14"/>
  <c r="M18" i="14"/>
  <c r="Q18" i="14" s="1"/>
  <c r="R18" i="14" s="1"/>
  <c r="Q10" i="14"/>
  <c r="P10" i="14"/>
  <c r="G10" i="14"/>
  <c r="L26" i="32"/>
  <c r="K26" i="32"/>
  <c r="J8" i="73" s="1"/>
  <c r="M25" i="32"/>
  <c r="Q25" i="32" s="1"/>
  <c r="R25" i="32" s="1"/>
  <c r="M24" i="32"/>
  <c r="Q24" i="32" s="1"/>
  <c r="R24" i="32" s="1"/>
  <c r="J26" i="32"/>
  <c r="I8" i="73" s="1"/>
  <c r="I26" i="32"/>
  <c r="H26" i="32"/>
  <c r="D10" i="32" s="1"/>
  <c r="E10" i="32" s="1"/>
  <c r="G26" i="32"/>
  <c r="F8" i="73" s="1"/>
  <c r="M23" i="32"/>
  <c r="F26" i="32"/>
  <c r="E26" i="32"/>
  <c r="M22" i="32"/>
  <c r="Q22" i="32" s="1"/>
  <c r="R22" i="32" s="1"/>
  <c r="M21" i="32"/>
  <c r="Q21" i="32"/>
  <c r="M20" i="32"/>
  <c r="Q20" i="32" s="1"/>
  <c r="R20" i="32" s="1"/>
  <c r="M19" i="32"/>
  <c r="Q19" i="32" s="1"/>
  <c r="O18" i="32"/>
  <c r="O26" i="32"/>
  <c r="L8" i="73" s="1"/>
  <c r="M18" i="32"/>
  <c r="Q10" i="32"/>
  <c r="P10" i="32"/>
  <c r="G10" i="32"/>
  <c r="Q7" i="76" s="1"/>
  <c r="M25" i="13"/>
  <c r="Q25" i="13" s="1"/>
  <c r="R25" i="13" s="1"/>
  <c r="M24" i="13"/>
  <c r="Q24" i="13" s="1"/>
  <c r="L26" i="13"/>
  <c r="K9" i="73" s="1"/>
  <c r="K26" i="13"/>
  <c r="J26" i="13"/>
  <c r="I26" i="13"/>
  <c r="H26" i="13"/>
  <c r="D10" i="13" s="1"/>
  <c r="E10" i="13" s="1"/>
  <c r="G26" i="13"/>
  <c r="F9" i="73" s="1"/>
  <c r="F26" i="13"/>
  <c r="E9" i="73" s="1"/>
  <c r="M22" i="13"/>
  <c r="Q22" i="13" s="1"/>
  <c r="R22" i="13" s="1"/>
  <c r="M21" i="13"/>
  <c r="Q21" i="13"/>
  <c r="M20" i="13"/>
  <c r="Q20" i="13" s="1"/>
  <c r="R20" i="13" s="1"/>
  <c r="M19" i="13"/>
  <c r="Q19" i="13"/>
  <c r="O18" i="13"/>
  <c r="O26" i="13" s="1"/>
  <c r="L9" i="73" s="1"/>
  <c r="M18" i="13"/>
  <c r="C10" i="80" s="1"/>
  <c r="Q10" i="13"/>
  <c r="P10" i="13"/>
  <c r="G10" i="13"/>
  <c r="M23" i="13"/>
  <c r="Q23" i="13" s="1"/>
  <c r="F26" i="7"/>
  <c r="E7" i="73" s="1"/>
  <c r="M25" i="7"/>
  <c r="Q25" i="7" s="1"/>
  <c r="R25" i="7" s="1"/>
  <c r="H26" i="7"/>
  <c r="D10" i="7" s="1"/>
  <c r="M24" i="7"/>
  <c r="Q24" i="7" s="1"/>
  <c r="R24" i="7" s="1"/>
  <c r="L26" i="7"/>
  <c r="K7" i="73" s="1"/>
  <c r="K26" i="7"/>
  <c r="J7" i="73" s="1"/>
  <c r="J26" i="7"/>
  <c r="I26" i="7"/>
  <c r="H7" i="73" s="1"/>
  <c r="G26" i="7"/>
  <c r="F7" i="73" s="1"/>
  <c r="M23" i="7"/>
  <c r="Q23" i="7" s="1"/>
  <c r="E26" i="7"/>
  <c r="M22" i="7"/>
  <c r="Q22" i="7" s="1"/>
  <c r="R22" i="7" s="1"/>
  <c r="M21" i="7"/>
  <c r="Q21" i="7" s="1"/>
  <c r="R21" i="7" s="1"/>
  <c r="M20" i="7"/>
  <c r="Q20" i="7" s="1"/>
  <c r="R20" i="7" s="1"/>
  <c r="M19" i="7"/>
  <c r="Q19" i="7" s="1"/>
  <c r="R19" i="7" s="1"/>
  <c r="O18" i="7"/>
  <c r="O26" i="7" s="1"/>
  <c r="L7" i="73" s="1"/>
  <c r="M18" i="7"/>
  <c r="Q10" i="7"/>
  <c r="P10" i="7"/>
  <c r="G10" i="7"/>
  <c r="Q6" i="76" s="1"/>
  <c r="R25" i="67"/>
  <c r="R24" i="67"/>
  <c r="R22" i="67"/>
  <c r="R20" i="67"/>
  <c r="R22" i="66"/>
  <c r="R21" i="66"/>
  <c r="R22" i="12"/>
  <c r="R19" i="12"/>
  <c r="R18" i="12"/>
  <c r="R23" i="12"/>
  <c r="R22" i="61"/>
  <c r="R21" i="61"/>
  <c r="R19" i="61"/>
  <c r="R18" i="61"/>
  <c r="R22" i="62"/>
  <c r="R21" i="62"/>
  <c r="R20" i="62"/>
  <c r="R24" i="63"/>
  <c r="R19" i="63"/>
  <c r="R24" i="64"/>
  <c r="R21" i="64"/>
  <c r="R25" i="70"/>
  <c r="R21" i="70"/>
  <c r="R19" i="70"/>
  <c r="R23" i="70"/>
  <c r="R25" i="65"/>
  <c r="S5" i="57"/>
  <c r="R22" i="57"/>
  <c r="R20" i="57"/>
  <c r="R24" i="58"/>
  <c r="S5" i="58"/>
  <c r="R22" i="58"/>
  <c r="R20" i="58"/>
  <c r="R19" i="58"/>
  <c r="R23" i="58"/>
  <c r="R24" i="59"/>
  <c r="R22" i="59"/>
  <c r="R20" i="59"/>
  <c r="S5" i="59"/>
  <c r="R25" i="60"/>
  <c r="R24" i="60"/>
  <c r="R22" i="60"/>
  <c r="R20" i="60"/>
  <c r="R23" i="60"/>
  <c r="R25" i="48"/>
  <c r="R24" i="48"/>
  <c r="R22" i="48"/>
  <c r="R20" i="48"/>
  <c r="R22" i="49"/>
  <c r="R19" i="49"/>
  <c r="R24" i="50"/>
  <c r="R22" i="50"/>
  <c r="R21" i="50"/>
  <c r="R20" i="50"/>
  <c r="R25" i="51"/>
  <c r="R21" i="51"/>
  <c r="R19" i="51"/>
  <c r="R25" i="52"/>
  <c r="R22" i="52"/>
  <c r="R25" i="53"/>
  <c r="R22" i="53"/>
  <c r="R20" i="53"/>
  <c r="R25" i="54"/>
  <c r="R22" i="54"/>
  <c r="R20" i="54"/>
  <c r="R21" i="55"/>
  <c r="K46" i="73"/>
  <c r="R19" i="55"/>
  <c r="R25" i="56"/>
  <c r="R21" i="56"/>
  <c r="R24" i="45"/>
  <c r="R19" i="45"/>
  <c r="R25" i="46"/>
  <c r="R21" i="46"/>
  <c r="R19" i="46"/>
  <c r="R25" i="47"/>
  <c r="R22" i="47"/>
  <c r="R21" i="47"/>
  <c r="R20" i="47"/>
  <c r="R25" i="37"/>
  <c r="R24" i="37"/>
  <c r="R22" i="37"/>
  <c r="R21" i="37"/>
  <c r="R20" i="37"/>
  <c r="R19" i="37"/>
  <c r="R24" i="38"/>
  <c r="R20" i="38"/>
  <c r="R25" i="39"/>
  <c r="R22" i="39"/>
  <c r="R21" i="39"/>
  <c r="R20" i="39"/>
  <c r="R24" i="40"/>
  <c r="R22" i="40"/>
  <c r="R20" i="40"/>
  <c r="R19" i="40"/>
  <c r="R24" i="41"/>
  <c r="R22" i="41"/>
  <c r="R19" i="41"/>
  <c r="R24" i="42"/>
  <c r="R22" i="42"/>
  <c r="R20" i="42"/>
  <c r="R18" i="42"/>
  <c r="R22" i="43"/>
  <c r="R20" i="43"/>
  <c r="R19" i="43"/>
  <c r="S5" i="43"/>
  <c r="R25" i="68"/>
  <c r="R21" i="68"/>
  <c r="R22" i="44"/>
  <c r="R21" i="44"/>
  <c r="R19" i="44"/>
  <c r="R25" i="33"/>
  <c r="R19" i="33"/>
  <c r="R25" i="34"/>
  <c r="R24" i="34"/>
  <c r="R19" i="34"/>
  <c r="R25" i="35"/>
  <c r="R22" i="35"/>
  <c r="R21" i="35"/>
  <c r="R24" i="36"/>
  <c r="R21" i="36"/>
  <c r="R20" i="36"/>
  <c r="R19" i="36"/>
  <c r="R23" i="36"/>
  <c r="R25" i="17"/>
  <c r="R24" i="17"/>
  <c r="R21" i="17"/>
  <c r="R20" i="17"/>
  <c r="R19" i="17"/>
  <c r="R25" i="18"/>
  <c r="R21" i="19"/>
  <c r="R19" i="19"/>
  <c r="H25" i="73"/>
  <c r="R20" i="20"/>
  <c r="R24" i="21"/>
  <c r="R20" i="21"/>
  <c r="R24" i="23"/>
  <c r="R18" i="23"/>
  <c r="R21" i="24"/>
  <c r="R25" i="25"/>
  <c r="R21" i="25"/>
  <c r="R25" i="26"/>
  <c r="R24" i="27"/>
  <c r="R20" i="27"/>
  <c r="Q16" i="76"/>
  <c r="R25" i="28"/>
  <c r="S5" i="29"/>
  <c r="R20" i="29"/>
  <c r="R19" i="29"/>
  <c r="J14" i="73"/>
  <c r="E14" i="73"/>
  <c r="R21" i="30"/>
  <c r="R19" i="30"/>
  <c r="R22" i="31"/>
  <c r="L13" i="73"/>
  <c r="J12" i="73"/>
  <c r="R24" i="16"/>
  <c r="F12" i="73"/>
  <c r="K11" i="73"/>
  <c r="F11" i="73"/>
  <c r="R19" i="15"/>
  <c r="S5" i="14"/>
  <c r="F10" i="73"/>
  <c r="K8" i="73"/>
  <c r="H8" i="73"/>
  <c r="D8" i="73"/>
  <c r="R21" i="32"/>
  <c r="R19" i="32"/>
  <c r="R24" i="13"/>
  <c r="I9" i="73"/>
  <c r="R21" i="13"/>
  <c r="R19" i="13"/>
  <c r="L21" i="79"/>
  <c r="H21" i="79"/>
  <c r="I7" i="73"/>
  <c r="E8" i="80"/>
  <c r="F8" i="80"/>
  <c r="G8" i="80"/>
  <c r="H8" i="80"/>
  <c r="I8" i="80"/>
  <c r="J8" i="80"/>
  <c r="K8" i="80"/>
  <c r="L8" i="80"/>
  <c r="M8" i="80"/>
  <c r="N8" i="80"/>
  <c r="O8" i="80"/>
  <c r="P8" i="80"/>
  <c r="Q8" i="80"/>
  <c r="R8" i="80"/>
  <c r="S8" i="80"/>
  <c r="E9" i="80"/>
  <c r="T9" i="80" s="1"/>
  <c r="F9" i="80"/>
  <c r="G9" i="80"/>
  <c r="H9" i="80"/>
  <c r="I9" i="80"/>
  <c r="J9" i="80"/>
  <c r="K9" i="80"/>
  <c r="L9" i="80"/>
  <c r="M9" i="80"/>
  <c r="N9" i="80"/>
  <c r="O9" i="80"/>
  <c r="P9" i="80"/>
  <c r="Q9" i="80"/>
  <c r="R9" i="80"/>
  <c r="S9" i="80"/>
  <c r="E10" i="80"/>
  <c r="F10" i="80"/>
  <c r="G10" i="80"/>
  <c r="H10" i="80"/>
  <c r="I10" i="80"/>
  <c r="J10" i="80"/>
  <c r="K10" i="80"/>
  <c r="L10" i="80"/>
  <c r="M10" i="80"/>
  <c r="N10" i="80"/>
  <c r="O10" i="80"/>
  <c r="P10" i="80"/>
  <c r="Q10" i="80"/>
  <c r="R10" i="80"/>
  <c r="S10" i="80"/>
  <c r="E11" i="80"/>
  <c r="F11" i="80"/>
  <c r="G11" i="80"/>
  <c r="H11" i="80"/>
  <c r="I11" i="80"/>
  <c r="J11" i="80"/>
  <c r="K11" i="80"/>
  <c r="L11" i="80"/>
  <c r="M11" i="80"/>
  <c r="N11" i="80"/>
  <c r="O11" i="80"/>
  <c r="P11" i="80"/>
  <c r="Q11" i="80"/>
  <c r="R11" i="80"/>
  <c r="S11" i="80"/>
  <c r="E12" i="80"/>
  <c r="F12" i="80"/>
  <c r="G12" i="80"/>
  <c r="H12" i="80"/>
  <c r="I12" i="80"/>
  <c r="J12" i="80"/>
  <c r="K12" i="80"/>
  <c r="L12" i="80"/>
  <c r="M12" i="80"/>
  <c r="N12" i="80"/>
  <c r="O12" i="80"/>
  <c r="P12" i="80"/>
  <c r="Q12" i="80"/>
  <c r="R12" i="80"/>
  <c r="S12" i="80"/>
  <c r="E13" i="80"/>
  <c r="F13" i="80"/>
  <c r="G13" i="80"/>
  <c r="T13" i="80" s="1"/>
  <c r="H13" i="80"/>
  <c r="I13" i="80"/>
  <c r="J13" i="80"/>
  <c r="K13" i="80"/>
  <c r="L13" i="80"/>
  <c r="M13" i="80"/>
  <c r="N13" i="80"/>
  <c r="O13" i="80"/>
  <c r="P13" i="80"/>
  <c r="Q13" i="80"/>
  <c r="R13" i="80"/>
  <c r="S13" i="80"/>
  <c r="E14" i="80"/>
  <c r="F14" i="80"/>
  <c r="G14" i="80"/>
  <c r="H14" i="80"/>
  <c r="I14" i="80"/>
  <c r="J14" i="80"/>
  <c r="K14" i="80"/>
  <c r="L14" i="80"/>
  <c r="M14" i="80"/>
  <c r="N14" i="80"/>
  <c r="O14" i="80"/>
  <c r="P14" i="80"/>
  <c r="Q14" i="80"/>
  <c r="R14" i="80"/>
  <c r="S14" i="80"/>
  <c r="E15" i="80"/>
  <c r="F15" i="80"/>
  <c r="G15" i="80"/>
  <c r="H15" i="80"/>
  <c r="I15" i="80"/>
  <c r="J15" i="80"/>
  <c r="K15" i="80"/>
  <c r="L15" i="80"/>
  <c r="M15" i="80"/>
  <c r="N15" i="80"/>
  <c r="O15" i="80"/>
  <c r="P15" i="80"/>
  <c r="Q15" i="80"/>
  <c r="R15" i="80"/>
  <c r="S15" i="80"/>
  <c r="E16" i="80"/>
  <c r="F16" i="80"/>
  <c r="G16" i="80"/>
  <c r="H16" i="80"/>
  <c r="I16" i="80"/>
  <c r="J16" i="80"/>
  <c r="K16" i="80"/>
  <c r="L16" i="80"/>
  <c r="M16" i="80"/>
  <c r="N16" i="80"/>
  <c r="O16" i="80"/>
  <c r="P16" i="80"/>
  <c r="Q16" i="80"/>
  <c r="R16" i="80"/>
  <c r="S16" i="80"/>
  <c r="E17" i="80"/>
  <c r="F17" i="80"/>
  <c r="G17" i="80"/>
  <c r="H17" i="80"/>
  <c r="I17" i="80"/>
  <c r="J17" i="80"/>
  <c r="K17" i="80"/>
  <c r="L17" i="80"/>
  <c r="M17" i="80"/>
  <c r="N17" i="80"/>
  <c r="O17" i="80"/>
  <c r="P17" i="80"/>
  <c r="Q17" i="80"/>
  <c r="R17" i="80"/>
  <c r="S17" i="80"/>
  <c r="E18" i="80"/>
  <c r="F18" i="80"/>
  <c r="G18" i="80"/>
  <c r="H18" i="80"/>
  <c r="I18" i="80"/>
  <c r="J18" i="80"/>
  <c r="K18" i="80"/>
  <c r="L18" i="80"/>
  <c r="M18" i="80"/>
  <c r="N18" i="80"/>
  <c r="O18" i="80"/>
  <c r="P18" i="80"/>
  <c r="Q18" i="80"/>
  <c r="R18" i="80"/>
  <c r="S18" i="80"/>
  <c r="E19" i="80"/>
  <c r="F19" i="80"/>
  <c r="G19" i="80"/>
  <c r="H19" i="80"/>
  <c r="I19" i="80"/>
  <c r="J19" i="80"/>
  <c r="K19" i="80"/>
  <c r="L19" i="80"/>
  <c r="M19" i="80"/>
  <c r="N19" i="80"/>
  <c r="O19" i="80"/>
  <c r="P19" i="80"/>
  <c r="Q19" i="80"/>
  <c r="R19" i="80"/>
  <c r="S19" i="80"/>
  <c r="E20" i="80"/>
  <c r="T20" i="80" s="1"/>
  <c r="F20" i="80"/>
  <c r="G20" i="80"/>
  <c r="H20" i="80"/>
  <c r="I20" i="80"/>
  <c r="J20" i="80"/>
  <c r="K20" i="80"/>
  <c r="L20" i="80"/>
  <c r="M20" i="80"/>
  <c r="N20" i="80"/>
  <c r="O20" i="80"/>
  <c r="P20" i="80"/>
  <c r="Q20" i="80"/>
  <c r="R20" i="80"/>
  <c r="S20" i="80"/>
  <c r="E21" i="80"/>
  <c r="F21" i="80"/>
  <c r="G21" i="80"/>
  <c r="H21" i="80"/>
  <c r="I21" i="80"/>
  <c r="J21" i="80"/>
  <c r="K21" i="80"/>
  <c r="L21" i="80"/>
  <c r="M21" i="80"/>
  <c r="N21" i="80"/>
  <c r="O21" i="80"/>
  <c r="P21" i="80"/>
  <c r="Q21" i="80"/>
  <c r="R21" i="80"/>
  <c r="S21" i="80"/>
  <c r="E22" i="80"/>
  <c r="T22" i="80" s="1"/>
  <c r="F22" i="80"/>
  <c r="G22" i="80"/>
  <c r="H22" i="80"/>
  <c r="I22" i="80"/>
  <c r="J22" i="80"/>
  <c r="K22" i="80"/>
  <c r="L22" i="80"/>
  <c r="M22" i="80"/>
  <c r="N22" i="80"/>
  <c r="O22" i="80"/>
  <c r="P22" i="80"/>
  <c r="Q22" i="80"/>
  <c r="R22" i="80"/>
  <c r="S22" i="80"/>
  <c r="E23" i="80"/>
  <c r="T23" i="80" s="1"/>
  <c r="F23" i="80"/>
  <c r="G23" i="80"/>
  <c r="H23" i="80"/>
  <c r="I23" i="80"/>
  <c r="J23" i="80"/>
  <c r="K23" i="80"/>
  <c r="L23" i="80"/>
  <c r="M23" i="80"/>
  <c r="N23" i="80"/>
  <c r="O23" i="80"/>
  <c r="P23" i="80"/>
  <c r="Q23" i="80"/>
  <c r="R23" i="80"/>
  <c r="S23" i="80"/>
  <c r="E24" i="80"/>
  <c r="F24" i="80"/>
  <c r="G24" i="80"/>
  <c r="H24" i="80"/>
  <c r="T24" i="80" s="1"/>
  <c r="I24" i="80"/>
  <c r="J24" i="80"/>
  <c r="K24" i="80"/>
  <c r="L24" i="80"/>
  <c r="M24" i="80"/>
  <c r="N24" i="80"/>
  <c r="O24" i="80"/>
  <c r="P24" i="80"/>
  <c r="Q24" i="80"/>
  <c r="R24" i="80"/>
  <c r="S24" i="80"/>
  <c r="E25" i="80"/>
  <c r="F25" i="80"/>
  <c r="G25" i="80"/>
  <c r="H25" i="80"/>
  <c r="I25" i="80"/>
  <c r="J25" i="80"/>
  <c r="K25" i="80"/>
  <c r="L25" i="80"/>
  <c r="M25" i="80"/>
  <c r="N25" i="80"/>
  <c r="O25" i="80"/>
  <c r="P25" i="80"/>
  <c r="Q25" i="80"/>
  <c r="R25" i="80"/>
  <c r="S25" i="80"/>
  <c r="E26" i="80"/>
  <c r="F26" i="80"/>
  <c r="G26" i="80"/>
  <c r="T26" i="80" s="1"/>
  <c r="H26" i="80"/>
  <c r="I26" i="80"/>
  <c r="J26" i="80"/>
  <c r="K26" i="80"/>
  <c r="L26" i="80"/>
  <c r="M26" i="80"/>
  <c r="N26" i="80"/>
  <c r="O26" i="80"/>
  <c r="P26" i="80"/>
  <c r="Q26" i="80"/>
  <c r="R26" i="80"/>
  <c r="S26" i="80"/>
  <c r="E27" i="80"/>
  <c r="F27" i="80"/>
  <c r="G27" i="80"/>
  <c r="H27" i="80"/>
  <c r="I27" i="80"/>
  <c r="J27" i="80"/>
  <c r="K27" i="80"/>
  <c r="L27" i="80"/>
  <c r="M27" i="80"/>
  <c r="N27" i="80"/>
  <c r="O27" i="80"/>
  <c r="P27" i="80"/>
  <c r="Q27" i="80"/>
  <c r="R27" i="80"/>
  <c r="S27" i="80"/>
  <c r="E28" i="80"/>
  <c r="F28" i="80"/>
  <c r="G28" i="80"/>
  <c r="H28" i="80"/>
  <c r="I28" i="80"/>
  <c r="J28" i="80"/>
  <c r="K28" i="80"/>
  <c r="L28" i="80"/>
  <c r="M28" i="80"/>
  <c r="N28" i="80"/>
  <c r="O28" i="80"/>
  <c r="P28" i="80"/>
  <c r="Q28" i="80"/>
  <c r="R28" i="80"/>
  <c r="S28" i="80"/>
  <c r="E29" i="80"/>
  <c r="F29" i="80"/>
  <c r="G29" i="80"/>
  <c r="H29" i="80"/>
  <c r="I29" i="80"/>
  <c r="J29" i="80"/>
  <c r="K29" i="80"/>
  <c r="L29" i="80"/>
  <c r="M29" i="80"/>
  <c r="N29" i="80"/>
  <c r="O29" i="80"/>
  <c r="P29" i="80"/>
  <c r="Q29" i="80"/>
  <c r="R29" i="80"/>
  <c r="S29" i="80"/>
  <c r="E30" i="80"/>
  <c r="F30" i="80"/>
  <c r="G30" i="80"/>
  <c r="H30" i="80"/>
  <c r="I30" i="80"/>
  <c r="J30" i="80"/>
  <c r="K30" i="80"/>
  <c r="L30" i="80"/>
  <c r="M30" i="80"/>
  <c r="N30" i="80"/>
  <c r="O30" i="80"/>
  <c r="P30" i="80"/>
  <c r="Q30" i="80"/>
  <c r="R30" i="80"/>
  <c r="S30" i="80"/>
  <c r="E31" i="80"/>
  <c r="T31" i="80" s="1"/>
  <c r="F31" i="80"/>
  <c r="G31" i="80"/>
  <c r="H31" i="80"/>
  <c r="I31" i="80"/>
  <c r="J31" i="80"/>
  <c r="K31" i="80"/>
  <c r="L31" i="80"/>
  <c r="M31" i="80"/>
  <c r="N31" i="80"/>
  <c r="O31" i="80"/>
  <c r="P31" i="80"/>
  <c r="Q31" i="80"/>
  <c r="R31" i="80"/>
  <c r="S31" i="80"/>
  <c r="E32" i="80"/>
  <c r="F32" i="80"/>
  <c r="G32" i="80"/>
  <c r="H32" i="80"/>
  <c r="I32" i="80"/>
  <c r="J32" i="80"/>
  <c r="K32" i="80"/>
  <c r="L32" i="80"/>
  <c r="M32" i="80"/>
  <c r="N32" i="80"/>
  <c r="O32" i="80"/>
  <c r="P32" i="80"/>
  <c r="Q32" i="80"/>
  <c r="R32" i="80"/>
  <c r="S32" i="80"/>
  <c r="E33" i="80"/>
  <c r="F33" i="80"/>
  <c r="G33" i="80"/>
  <c r="H33" i="80"/>
  <c r="I33" i="80"/>
  <c r="J33" i="80"/>
  <c r="K33" i="80"/>
  <c r="L33" i="80"/>
  <c r="M33" i="80"/>
  <c r="N33" i="80"/>
  <c r="O33" i="80"/>
  <c r="P33" i="80"/>
  <c r="Q33" i="80"/>
  <c r="R33" i="80"/>
  <c r="S33" i="80"/>
  <c r="E34" i="80"/>
  <c r="F34" i="80"/>
  <c r="G34" i="80"/>
  <c r="H34" i="80"/>
  <c r="I34" i="80"/>
  <c r="J34" i="80"/>
  <c r="K34" i="80"/>
  <c r="L34" i="80"/>
  <c r="M34" i="80"/>
  <c r="N34" i="80"/>
  <c r="O34" i="80"/>
  <c r="P34" i="80"/>
  <c r="Q34" i="80"/>
  <c r="R34" i="80"/>
  <c r="S34" i="80"/>
  <c r="E35" i="80"/>
  <c r="G35" i="80"/>
  <c r="H35" i="80"/>
  <c r="I35" i="80"/>
  <c r="J35" i="80"/>
  <c r="K35" i="80"/>
  <c r="L35" i="80"/>
  <c r="M35" i="80"/>
  <c r="N35" i="80"/>
  <c r="O35" i="80"/>
  <c r="P35" i="80"/>
  <c r="Q35" i="80"/>
  <c r="R35" i="80"/>
  <c r="S35" i="80"/>
  <c r="E36" i="80"/>
  <c r="F36" i="80"/>
  <c r="G36" i="80"/>
  <c r="H36" i="80"/>
  <c r="I36" i="80"/>
  <c r="J36" i="80"/>
  <c r="K36" i="80"/>
  <c r="L36" i="80"/>
  <c r="M36" i="80"/>
  <c r="N36" i="80"/>
  <c r="O36" i="80"/>
  <c r="P36" i="80"/>
  <c r="Q36" i="80"/>
  <c r="R36" i="80"/>
  <c r="S36" i="80"/>
  <c r="E37" i="80"/>
  <c r="T37" i="80" s="1"/>
  <c r="F37" i="80"/>
  <c r="G37" i="80"/>
  <c r="H37" i="80"/>
  <c r="I37" i="80"/>
  <c r="J37" i="80"/>
  <c r="K37" i="80"/>
  <c r="L37" i="80"/>
  <c r="M37" i="80"/>
  <c r="N37" i="80"/>
  <c r="O37" i="80"/>
  <c r="P37" i="80"/>
  <c r="Q37" i="80"/>
  <c r="R37" i="80"/>
  <c r="S37" i="80"/>
  <c r="E38" i="80"/>
  <c r="F38" i="80"/>
  <c r="G38" i="80"/>
  <c r="H38" i="80"/>
  <c r="I38" i="80"/>
  <c r="J38" i="80"/>
  <c r="K38" i="80"/>
  <c r="L38" i="80"/>
  <c r="M38" i="80"/>
  <c r="N38" i="80"/>
  <c r="O38" i="80"/>
  <c r="P38" i="80"/>
  <c r="Q38" i="80"/>
  <c r="R38" i="80"/>
  <c r="S38" i="80"/>
  <c r="E39" i="80"/>
  <c r="F39" i="80"/>
  <c r="G39" i="80"/>
  <c r="H39" i="80"/>
  <c r="I39" i="80"/>
  <c r="J39" i="80"/>
  <c r="K39" i="80"/>
  <c r="L39" i="80"/>
  <c r="M39" i="80"/>
  <c r="N39" i="80"/>
  <c r="O39" i="80"/>
  <c r="P39" i="80"/>
  <c r="Q39" i="80"/>
  <c r="R39" i="80"/>
  <c r="S39" i="80"/>
  <c r="E40" i="80"/>
  <c r="F40" i="80"/>
  <c r="G40" i="80"/>
  <c r="H40" i="80"/>
  <c r="I40" i="80"/>
  <c r="J40" i="80"/>
  <c r="K40" i="80"/>
  <c r="L40" i="80"/>
  <c r="M40" i="80"/>
  <c r="N40" i="80"/>
  <c r="O40" i="80"/>
  <c r="P40" i="80"/>
  <c r="Q40" i="80"/>
  <c r="R40" i="80"/>
  <c r="S40" i="80"/>
  <c r="E41" i="80"/>
  <c r="F41" i="80"/>
  <c r="G41" i="80"/>
  <c r="H41" i="80"/>
  <c r="I41" i="80"/>
  <c r="J41" i="80"/>
  <c r="K41" i="80"/>
  <c r="L41" i="80"/>
  <c r="M41" i="80"/>
  <c r="N41" i="80"/>
  <c r="O41" i="80"/>
  <c r="P41" i="80"/>
  <c r="Q41" i="80"/>
  <c r="R41" i="80"/>
  <c r="S41" i="80"/>
  <c r="E42" i="80"/>
  <c r="F42" i="80"/>
  <c r="G42" i="80"/>
  <c r="H42" i="80"/>
  <c r="I42" i="80"/>
  <c r="J42" i="80"/>
  <c r="K42" i="80"/>
  <c r="L42" i="80"/>
  <c r="M42" i="80"/>
  <c r="N42" i="80"/>
  <c r="O42" i="80"/>
  <c r="P42" i="80"/>
  <c r="Q42" i="80"/>
  <c r="R42" i="80"/>
  <c r="S42" i="80"/>
  <c r="E43" i="80"/>
  <c r="F43" i="80"/>
  <c r="G43" i="80"/>
  <c r="H43" i="80"/>
  <c r="I43" i="80"/>
  <c r="J43" i="80"/>
  <c r="K43" i="80"/>
  <c r="L43" i="80"/>
  <c r="M43" i="80"/>
  <c r="N43" i="80"/>
  <c r="O43" i="80"/>
  <c r="P43" i="80"/>
  <c r="Q43" i="80"/>
  <c r="R43" i="80"/>
  <c r="S43" i="80"/>
  <c r="E44" i="80"/>
  <c r="F44" i="80"/>
  <c r="G44" i="80"/>
  <c r="H44" i="80"/>
  <c r="I44" i="80"/>
  <c r="J44" i="80"/>
  <c r="K44" i="80"/>
  <c r="L44" i="80"/>
  <c r="M44" i="80"/>
  <c r="N44" i="80"/>
  <c r="O44" i="80"/>
  <c r="P44" i="80"/>
  <c r="Q44" i="80"/>
  <c r="R44" i="80"/>
  <c r="S44" i="80"/>
  <c r="E45" i="80"/>
  <c r="F45" i="80"/>
  <c r="G45" i="80"/>
  <c r="H45" i="80"/>
  <c r="I45" i="80"/>
  <c r="J45" i="80"/>
  <c r="K45" i="80"/>
  <c r="L45" i="80"/>
  <c r="M45" i="80"/>
  <c r="N45" i="80"/>
  <c r="O45" i="80"/>
  <c r="P45" i="80"/>
  <c r="Q45" i="80"/>
  <c r="R45" i="80"/>
  <c r="S45" i="80"/>
  <c r="E46" i="80"/>
  <c r="F46" i="80"/>
  <c r="G46" i="80"/>
  <c r="H46" i="80"/>
  <c r="I46" i="80"/>
  <c r="J46" i="80"/>
  <c r="K46" i="80"/>
  <c r="L46" i="80"/>
  <c r="M46" i="80"/>
  <c r="N46" i="80"/>
  <c r="O46" i="80"/>
  <c r="P46" i="80"/>
  <c r="Q46" i="80"/>
  <c r="R46" i="80"/>
  <c r="S46" i="80"/>
  <c r="E47" i="80"/>
  <c r="F47" i="80"/>
  <c r="G47" i="80"/>
  <c r="H47" i="80"/>
  <c r="I47" i="80"/>
  <c r="J47" i="80"/>
  <c r="K47" i="80"/>
  <c r="L47" i="80"/>
  <c r="M47" i="80"/>
  <c r="N47" i="80"/>
  <c r="O47" i="80"/>
  <c r="P47" i="80"/>
  <c r="Q47" i="80"/>
  <c r="R47" i="80"/>
  <c r="S47" i="80"/>
  <c r="E48" i="80"/>
  <c r="F48" i="80"/>
  <c r="G48" i="80"/>
  <c r="H48" i="80"/>
  <c r="I48" i="80"/>
  <c r="J48" i="80"/>
  <c r="K48" i="80"/>
  <c r="L48" i="80"/>
  <c r="M48" i="80"/>
  <c r="N48" i="80"/>
  <c r="O48" i="80"/>
  <c r="P48" i="80"/>
  <c r="Q48" i="80"/>
  <c r="R48" i="80"/>
  <c r="S48" i="80"/>
  <c r="E49" i="80"/>
  <c r="F49" i="80"/>
  <c r="G49" i="80"/>
  <c r="H49" i="80"/>
  <c r="I49" i="80"/>
  <c r="J49" i="80"/>
  <c r="K49" i="80"/>
  <c r="L49" i="80"/>
  <c r="M49" i="80"/>
  <c r="N49" i="80"/>
  <c r="O49" i="80"/>
  <c r="P49" i="80"/>
  <c r="Q49" i="80"/>
  <c r="R49" i="80"/>
  <c r="S49" i="80"/>
  <c r="E50" i="80"/>
  <c r="F50" i="80"/>
  <c r="G50" i="80"/>
  <c r="H50" i="80"/>
  <c r="I50" i="80"/>
  <c r="J50" i="80"/>
  <c r="K50" i="80"/>
  <c r="L50" i="80"/>
  <c r="M50" i="80"/>
  <c r="N50" i="80"/>
  <c r="O50" i="80"/>
  <c r="P50" i="80"/>
  <c r="Q50" i="80"/>
  <c r="R50" i="80"/>
  <c r="S50" i="80"/>
  <c r="E51" i="80"/>
  <c r="F51" i="80"/>
  <c r="G51" i="80"/>
  <c r="T51" i="80" s="1"/>
  <c r="H51" i="80"/>
  <c r="I51" i="80"/>
  <c r="J51" i="80"/>
  <c r="K51" i="80"/>
  <c r="L51" i="80"/>
  <c r="M51" i="80"/>
  <c r="N51" i="80"/>
  <c r="O51" i="80"/>
  <c r="P51" i="80"/>
  <c r="Q51" i="80"/>
  <c r="R51" i="80"/>
  <c r="S51" i="80"/>
  <c r="E52" i="80"/>
  <c r="F52" i="80"/>
  <c r="G52" i="80"/>
  <c r="T52" i="80" s="1"/>
  <c r="H52" i="80"/>
  <c r="I52" i="80"/>
  <c r="J52" i="80"/>
  <c r="K52" i="80"/>
  <c r="L52" i="80"/>
  <c r="M52" i="80"/>
  <c r="N52" i="80"/>
  <c r="O52" i="80"/>
  <c r="P52" i="80"/>
  <c r="Q52" i="80"/>
  <c r="R52" i="80"/>
  <c r="S52" i="80"/>
  <c r="E53" i="80"/>
  <c r="F53" i="80"/>
  <c r="G53" i="80"/>
  <c r="H53" i="80"/>
  <c r="I53" i="80"/>
  <c r="J53" i="80"/>
  <c r="K53" i="80"/>
  <c r="L53" i="80"/>
  <c r="M53" i="80"/>
  <c r="N53" i="80"/>
  <c r="O53" i="80"/>
  <c r="P53" i="80"/>
  <c r="Q53" i="80"/>
  <c r="R53" i="80"/>
  <c r="S53" i="80"/>
  <c r="E54" i="80"/>
  <c r="F54" i="80"/>
  <c r="G54" i="80"/>
  <c r="H54" i="80"/>
  <c r="I54" i="80"/>
  <c r="J54" i="80"/>
  <c r="K54" i="80"/>
  <c r="L54" i="80"/>
  <c r="M54" i="80"/>
  <c r="N54" i="80"/>
  <c r="O54" i="80"/>
  <c r="P54" i="80"/>
  <c r="Q54" i="80"/>
  <c r="R54" i="80"/>
  <c r="S54" i="80"/>
  <c r="E55" i="80"/>
  <c r="F55" i="80"/>
  <c r="G55" i="80"/>
  <c r="H55" i="80"/>
  <c r="I55" i="80"/>
  <c r="J55" i="80"/>
  <c r="K55" i="80"/>
  <c r="L55" i="80"/>
  <c r="M55" i="80"/>
  <c r="N55" i="80"/>
  <c r="O55" i="80"/>
  <c r="P55" i="80"/>
  <c r="Q55" i="80"/>
  <c r="R55" i="80"/>
  <c r="S55" i="80"/>
  <c r="E56" i="80"/>
  <c r="F56" i="80"/>
  <c r="G56" i="80"/>
  <c r="H56" i="80"/>
  <c r="I56" i="80"/>
  <c r="J56" i="80"/>
  <c r="K56" i="80"/>
  <c r="L56" i="80"/>
  <c r="M56" i="80"/>
  <c r="N56" i="80"/>
  <c r="O56" i="80"/>
  <c r="P56" i="80"/>
  <c r="Q56" i="80"/>
  <c r="R56" i="80"/>
  <c r="S56" i="80"/>
  <c r="E57" i="80"/>
  <c r="F57" i="80"/>
  <c r="G57" i="80"/>
  <c r="H57" i="80"/>
  <c r="I57" i="80"/>
  <c r="J57" i="80"/>
  <c r="K57" i="80"/>
  <c r="L57" i="80"/>
  <c r="M57" i="80"/>
  <c r="N57" i="80"/>
  <c r="O57" i="80"/>
  <c r="P57" i="80"/>
  <c r="Q57" i="80"/>
  <c r="R57" i="80"/>
  <c r="S57" i="80"/>
  <c r="E58" i="80"/>
  <c r="F58" i="80"/>
  <c r="G58" i="80"/>
  <c r="H58" i="80"/>
  <c r="I58" i="80"/>
  <c r="J58" i="80"/>
  <c r="K58" i="80"/>
  <c r="L58" i="80"/>
  <c r="M58" i="80"/>
  <c r="N58" i="80"/>
  <c r="O58" i="80"/>
  <c r="P58" i="80"/>
  <c r="Q58" i="80"/>
  <c r="R58" i="80"/>
  <c r="S58" i="80"/>
  <c r="E59" i="80"/>
  <c r="F59" i="80"/>
  <c r="G59" i="80"/>
  <c r="H59" i="80"/>
  <c r="I59" i="80"/>
  <c r="J59" i="80"/>
  <c r="K59" i="80"/>
  <c r="L59" i="80"/>
  <c r="M59" i="80"/>
  <c r="N59" i="80"/>
  <c r="O59" i="80"/>
  <c r="P59" i="80"/>
  <c r="Q59" i="80"/>
  <c r="R59" i="80"/>
  <c r="S59" i="80"/>
  <c r="E60" i="80"/>
  <c r="F60" i="80"/>
  <c r="G60" i="80"/>
  <c r="H60" i="80"/>
  <c r="I60" i="80"/>
  <c r="J60" i="80"/>
  <c r="K60" i="80"/>
  <c r="L60" i="80"/>
  <c r="M60" i="80"/>
  <c r="N60" i="80"/>
  <c r="O60" i="80"/>
  <c r="P60" i="80"/>
  <c r="Q60" i="80"/>
  <c r="R60" i="80"/>
  <c r="S60" i="80"/>
  <c r="E61" i="80"/>
  <c r="F61" i="80"/>
  <c r="G61" i="80"/>
  <c r="H61" i="80"/>
  <c r="I61" i="80"/>
  <c r="J61" i="80"/>
  <c r="K61" i="80"/>
  <c r="L61" i="80"/>
  <c r="M61" i="80"/>
  <c r="N61" i="80"/>
  <c r="O61" i="80"/>
  <c r="P61" i="80"/>
  <c r="Q61" i="80"/>
  <c r="R61" i="80"/>
  <c r="S61" i="80"/>
  <c r="E62" i="80"/>
  <c r="F62" i="80"/>
  <c r="G62" i="80"/>
  <c r="H62" i="80"/>
  <c r="I62" i="80"/>
  <c r="J62" i="80"/>
  <c r="K62" i="80"/>
  <c r="L62" i="80"/>
  <c r="M62" i="80"/>
  <c r="N62" i="80"/>
  <c r="O62" i="80"/>
  <c r="P62" i="80"/>
  <c r="Q62" i="80"/>
  <c r="R62" i="80"/>
  <c r="S62" i="80"/>
  <c r="E63" i="80"/>
  <c r="F63" i="80"/>
  <c r="G63" i="80"/>
  <c r="H63" i="80"/>
  <c r="I63" i="80"/>
  <c r="J63" i="80"/>
  <c r="K63" i="80"/>
  <c r="L63" i="80"/>
  <c r="M63" i="80"/>
  <c r="N63" i="80"/>
  <c r="O63" i="80"/>
  <c r="P63" i="80"/>
  <c r="Q63" i="80"/>
  <c r="R63" i="80"/>
  <c r="S63" i="80"/>
  <c r="E64" i="80"/>
  <c r="F64" i="80"/>
  <c r="G64" i="80"/>
  <c r="H64" i="80"/>
  <c r="I64" i="80"/>
  <c r="J64" i="80"/>
  <c r="K64" i="80"/>
  <c r="L64" i="80"/>
  <c r="M64" i="80"/>
  <c r="N64" i="80"/>
  <c r="O64" i="80"/>
  <c r="P64" i="80"/>
  <c r="Q64" i="80"/>
  <c r="R64" i="80"/>
  <c r="S64" i="80"/>
  <c r="E65" i="80"/>
  <c r="F65" i="80"/>
  <c r="G65" i="80"/>
  <c r="H65" i="80"/>
  <c r="I65" i="80"/>
  <c r="J65" i="80"/>
  <c r="K65" i="80"/>
  <c r="L65" i="80"/>
  <c r="M65" i="80"/>
  <c r="N65" i="80"/>
  <c r="O65" i="80"/>
  <c r="P65" i="80"/>
  <c r="Q65" i="80"/>
  <c r="R65" i="80"/>
  <c r="S65" i="80"/>
  <c r="E66" i="80"/>
  <c r="F66" i="80"/>
  <c r="G66" i="80"/>
  <c r="H66" i="80"/>
  <c r="I66" i="80"/>
  <c r="J66" i="80"/>
  <c r="K66" i="80"/>
  <c r="L66" i="80"/>
  <c r="M66" i="80"/>
  <c r="N66" i="80"/>
  <c r="O66" i="80"/>
  <c r="P66" i="80"/>
  <c r="Q66" i="80"/>
  <c r="R66" i="80"/>
  <c r="S66" i="80"/>
  <c r="E67" i="80"/>
  <c r="F67" i="80"/>
  <c r="G67" i="80"/>
  <c r="H67" i="80"/>
  <c r="I67" i="80"/>
  <c r="J67" i="80"/>
  <c r="K67" i="80"/>
  <c r="L67" i="80"/>
  <c r="M67" i="80"/>
  <c r="N67" i="80"/>
  <c r="O67" i="80"/>
  <c r="P67" i="80"/>
  <c r="Q67" i="80"/>
  <c r="R67" i="80"/>
  <c r="S67" i="80"/>
  <c r="D67" i="80"/>
  <c r="D66" i="80"/>
  <c r="D65" i="80"/>
  <c r="D64" i="80"/>
  <c r="D63" i="80"/>
  <c r="T63" i="80" s="1"/>
  <c r="D62" i="80"/>
  <c r="D61" i="80"/>
  <c r="D60" i="80"/>
  <c r="D59" i="80"/>
  <c r="D58" i="80"/>
  <c r="T58" i="80" s="1"/>
  <c r="D57" i="80"/>
  <c r="D56" i="80"/>
  <c r="D55" i="80"/>
  <c r="D54" i="80"/>
  <c r="T54" i="80" s="1"/>
  <c r="D53" i="80"/>
  <c r="D52" i="80"/>
  <c r="D51" i="80"/>
  <c r="D50" i="80"/>
  <c r="D49" i="80"/>
  <c r="D48" i="80"/>
  <c r="D47" i="80"/>
  <c r="D46" i="80"/>
  <c r="D45" i="80"/>
  <c r="D44" i="80"/>
  <c r="D43" i="80"/>
  <c r="D42" i="80"/>
  <c r="T42" i="80"/>
  <c r="D41" i="80"/>
  <c r="D40" i="80"/>
  <c r="D39" i="80"/>
  <c r="D38" i="80"/>
  <c r="D37" i="80"/>
  <c r="D36" i="80"/>
  <c r="D35" i="80"/>
  <c r="D34" i="80"/>
  <c r="D33" i="80"/>
  <c r="T33" i="80"/>
  <c r="D32" i="80"/>
  <c r="D31" i="80"/>
  <c r="D30" i="80"/>
  <c r="T30" i="80"/>
  <c r="D29" i="80"/>
  <c r="T29" i="80"/>
  <c r="D28" i="80"/>
  <c r="T28" i="80" s="1"/>
  <c r="D27" i="80"/>
  <c r="T27" i="80"/>
  <c r="D26" i="80"/>
  <c r="D25" i="80"/>
  <c r="T25" i="80"/>
  <c r="D24" i="80"/>
  <c r="D23" i="80"/>
  <c r="D22" i="80"/>
  <c r="D21" i="80"/>
  <c r="D20" i="80"/>
  <c r="D19" i="80"/>
  <c r="T19" i="80" s="1"/>
  <c r="D18" i="80"/>
  <c r="D17" i="80"/>
  <c r="T17" i="80" s="1"/>
  <c r="D16" i="80"/>
  <c r="D15" i="80"/>
  <c r="T15" i="80"/>
  <c r="D14" i="80"/>
  <c r="T14" i="80" s="1"/>
  <c r="D13" i="80"/>
  <c r="T11" i="80"/>
  <c r="D8" i="80"/>
  <c r="L66" i="73"/>
  <c r="L65" i="73"/>
  <c r="L61" i="73"/>
  <c r="L54" i="73"/>
  <c r="L53" i="73"/>
  <c r="L52" i="73"/>
  <c r="L50" i="73"/>
  <c r="L42" i="73"/>
  <c r="L40" i="73"/>
  <c r="L27" i="73"/>
  <c r="L26" i="73"/>
  <c r="L25" i="73"/>
  <c r="L21" i="73"/>
  <c r="L16" i="73"/>
  <c r="L10" i="73"/>
  <c r="E8" i="73"/>
  <c r="H9" i="73"/>
  <c r="J9" i="73"/>
  <c r="H10" i="73"/>
  <c r="K10" i="73"/>
  <c r="H11" i="73"/>
  <c r="H12" i="73"/>
  <c r="F13" i="73"/>
  <c r="G13" i="73"/>
  <c r="H13" i="73"/>
  <c r="J13" i="73"/>
  <c r="K13" i="73"/>
  <c r="G14" i="73"/>
  <c r="K14" i="73"/>
  <c r="G15" i="73"/>
  <c r="H15" i="73"/>
  <c r="H16" i="73"/>
  <c r="I16" i="73"/>
  <c r="J16" i="73"/>
  <c r="F17" i="73"/>
  <c r="G17" i="73"/>
  <c r="I17" i="73"/>
  <c r="J17" i="73"/>
  <c r="E18" i="73"/>
  <c r="C18" i="73" s="1"/>
  <c r="N18" i="73" s="1"/>
  <c r="O18" i="73" s="1"/>
  <c r="F18" i="73"/>
  <c r="G18" i="73"/>
  <c r="I18" i="73"/>
  <c r="K19" i="73"/>
  <c r="F20" i="73"/>
  <c r="H20" i="73"/>
  <c r="I20" i="73"/>
  <c r="J20" i="73"/>
  <c r="H21" i="73"/>
  <c r="I21" i="73"/>
  <c r="J21" i="73"/>
  <c r="E22" i="73"/>
  <c r="J22" i="73"/>
  <c r="K22" i="73"/>
  <c r="H23" i="73"/>
  <c r="I23" i="73"/>
  <c r="H24" i="73"/>
  <c r="I24" i="73"/>
  <c r="E25" i="73"/>
  <c r="F25" i="73"/>
  <c r="G25" i="73"/>
  <c r="I25" i="73"/>
  <c r="E26" i="73"/>
  <c r="F26" i="73"/>
  <c r="G26" i="73"/>
  <c r="I26" i="73"/>
  <c r="J26" i="73"/>
  <c r="F27" i="73"/>
  <c r="H27" i="73"/>
  <c r="I27" i="73"/>
  <c r="J27" i="73"/>
  <c r="F28" i="73"/>
  <c r="G28" i="73"/>
  <c r="H28" i="73"/>
  <c r="J28" i="73"/>
  <c r="K28" i="73"/>
  <c r="H29" i="73"/>
  <c r="I29" i="73"/>
  <c r="J29" i="73"/>
  <c r="E30" i="73"/>
  <c r="F30" i="73"/>
  <c r="G30" i="73"/>
  <c r="I30" i="73"/>
  <c r="J30" i="73"/>
  <c r="K30" i="73"/>
  <c r="E31" i="73"/>
  <c r="F31" i="73"/>
  <c r="I31" i="73"/>
  <c r="J31" i="73"/>
  <c r="K31" i="73"/>
  <c r="F32" i="73"/>
  <c r="G32" i="73"/>
  <c r="I32" i="73"/>
  <c r="J32" i="73"/>
  <c r="K32" i="73"/>
  <c r="F33" i="73"/>
  <c r="G33" i="73"/>
  <c r="H33" i="73"/>
  <c r="I33" i="73"/>
  <c r="J33" i="73"/>
  <c r="K33" i="73"/>
  <c r="F34" i="73"/>
  <c r="H34" i="73"/>
  <c r="I34" i="73"/>
  <c r="J34" i="73"/>
  <c r="K34" i="73"/>
  <c r="H35" i="73"/>
  <c r="I35" i="73"/>
  <c r="J35" i="73"/>
  <c r="K35" i="73"/>
  <c r="F36" i="73"/>
  <c r="G36" i="73"/>
  <c r="H36" i="73"/>
  <c r="E37" i="73"/>
  <c r="F37" i="73"/>
  <c r="I37" i="73"/>
  <c r="J37" i="73"/>
  <c r="K37" i="73"/>
  <c r="F38" i="73"/>
  <c r="H38" i="73"/>
  <c r="E39" i="73"/>
  <c r="F39" i="73"/>
  <c r="H39" i="73"/>
  <c r="I39" i="73"/>
  <c r="J39" i="73"/>
  <c r="K39" i="73"/>
  <c r="E40" i="73"/>
  <c r="F40" i="73"/>
  <c r="H40" i="73"/>
  <c r="J40" i="73"/>
  <c r="E41" i="73"/>
  <c r="J41" i="73"/>
  <c r="K41" i="73"/>
  <c r="H42" i="73"/>
  <c r="E43" i="73"/>
  <c r="F43" i="73"/>
  <c r="I43" i="73"/>
  <c r="E44" i="73"/>
  <c r="H44" i="73"/>
  <c r="I44" i="73"/>
  <c r="J44" i="73"/>
  <c r="K44" i="73"/>
  <c r="E45" i="73"/>
  <c r="F45" i="73"/>
  <c r="I45" i="73"/>
  <c r="G46" i="73"/>
  <c r="H46" i="73"/>
  <c r="E47" i="73"/>
  <c r="F47" i="73"/>
  <c r="H47" i="73"/>
  <c r="I47" i="73"/>
  <c r="J47" i="73"/>
  <c r="E48" i="73"/>
  <c r="G48" i="73"/>
  <c r="I48" i="73"/>
  <c r="J48" i="73"/>
  <c r="E49" i="73"/>
  <c r="I49" i="73"/>
  <c r="E50" i="73"/>
  <c r="C50" i="73" s="1"/>
  <c r="N50" i="73" s="1"/>
  <c r="O50" i="73" s="1"/>
  <c r="F50" i="73"/>
  <c r="H50" i="73"/>
  <c r="J50" i="73"/>
  <c r="K50" i="73"/>
  <c r="E51" i="73"/>
  <c r="H51" i="73"/>
  <c r="K51" i="73"/>
  <c r="H52" i="73"/>
  <c r="I52" i="73"/>
  <c r="J52" i="73"/>
  <c r="K52" i="73"/>
  <c r="E53" i="73"/>
  <c r="F53" i="73"/>
  <c r="G53" i="73"/>
  <c r="H53" i="73"/>
  <c r="I53" i="73"/>
  <c r="J53" i="73"/>
  <c r="K53" i="73"/>
  <c r="E54" i="73"/>
  <c r="F54" i="73"/>
  <c r="H54" i="73"/>
  <c r="I54" i="73"/>
  <c r="J54" i="73"/>
  <c r="F55" i="73"/>
  <c r="G55" i="73"/>
  <c r="H55" i="73"/>
  <c r="J55" i="73"/>
  <c r="K55" i="73"/>
  <c r="F56" i="73"/>
  <c r="H56" i="73"/>
  <c r="K56" i="73"/>
  <c r="F57" i="73"/>
  <c r="G57" i="73"/>
  <c r="H57" i="73"/>
  <c r="J57" i="73"/>
  <c r="K57" i="73"/>
  <c r="E58" i="73"/>
  <c r="G58" i="73"/>
  <c r="H58" i="73"/>
  <c r="I58" i="73"/>
  <c r="K58" i="73"/>
  <c r="E59" i="73"/>
  <c r="G59" i="73"/>
  <c r="I59" i="73"/>
  <c r="J59" i="73"/>
  <c r="K59" i="73"/>
  <c r="G60" i="73"/>
  <c r="H60" i="73"/>
  <c r="I60" i="73"/>
  <c r="E61" i="73"/>
  <c r="F61" i="73"/>
  <c r="G61" i="73"/>
  <c r="H61" i="73"/>
  <c r="J61" i="73"/>
  <c r="G62" i="73"/>
  <c r="H62" i="73"/>
  <c r="I62" i="73"/>
  <c r="J62" i="73"/>
  <c r="G63" i="73"/>
  <c r="H63" i="73"/>
  <c r="I63" i="73"/>
  <c r="J63" i="73"/>
  <c r="H64" i="73"/>
  <c r="I64" i="73"/>
  <c r="F65" i="73"/>
  <c r="G65" i="73"/>
  <c r="H65" i="73"/>
  <c r="K65" i="73"/>
  <c r="E66" i="73"/>
  <c r="F66" i="73"/>
  <c r="G66" i="73"/>
  <c r="I66" i="73"/>
  <c r="J66" i="73"/>
  <c r="K66" i="73"/>
  <c r="D66" i="73"/>
  <c r="D57" i="73"/>
  <c r="D54" i="73"/>
  <c r="D52" i="73"/>
  <c r="D51" i="73"/>
  <c r="D50" i="73"/>
  <c r="D49" i="73"/>
  <c r="D48" i="73"/>
  <c r="D44" i="73"/>
  <c r="D40" i="73"/>
  <c r="D35" i="73"/>
  <c r="D29" i="73"/>
  <c r="D28" i="73"/>
  <c r="D22" i="73"/>
  <c r="D27" i="73"/>
  <c r="D24" i="73"/>
  <c r="D23" i="73"/>
  <c r="D21" i="73"/>
  <c r="D20" i="73"/>
  <c r="D19" i="73"/>
  <c r="D11" i="73"/>
  <c r="D7" i="73"/>
  <c r="E66" i="76"/>
  <c r="F66" i="76"/>
  <c r="H66" i="76"/>
  <c r="Q65" i="76"/>
  <c r="Q64" i="76"/>
  <c r="Q63" i="76"/>
  <c r="Q59" i="76"/>
  <c r="Q58" i="76"/>
  <c r="Q57" i="76"/>
  <c r="Q54" i="76"/>
  <c r="Q53" i="76"/>
  <c r="Q52" i="76"/>
  <c r="Q51" i="76"/>
  <c r="Q50" i="76"/>
  <c r="Q49" i="76"/>
  <c r="Q48" i="76"/>
  <c r="Q47" i="76"/>
  <c r="Q46" i="76"/>
  <c r="Q45" i="76"/>
  <c r="Q44" i="76"/>
  <c r="Q42" i="76"/>
  <c r="Q41" i="76"/>
  <c r="Q40" i="76"/>
  <c r="Q37" i="76"/>
  <c r="Q36" i="76"/>
  <c r="Q35" i="76"/>
  <c r="Q34" i="76"/>
  <c r="Q33" i="76"/>
  <c r="Q32" i="76"/>
  <c r="Q31" i="76"/>
  <c r="Q30" i="76"/>
  <c r="Q29" i="76"/>
  <c r="Q28" i="76"/>
  <c r="Q26" i="76"/>
  <c r="Q25" i="76"/>
  <c r="Q24" i="76"/>
  <c r="Q20" i="76"/>
  <c r="Q19" i="76"/>
  <c r="Q18" i="76"/>
  <c r="Q17" i="76"/>
  <c r="Q15" i="76"/>
  <c r="Q14" i="76"/>
  <c r="Q13" i="76"/>
  <c r="Q12" i="76"/>
  <c r="Q11" i="76"/>
  <c r="Q10" i="76"/>
  <c r="Q9" i="76"/>
  <c r="Q8" i="76"/>
  <c r="P14" i="76"/>
  <c r="P25" i="76"/>
  <c r="P34" i="76"/>
  <c r="P54" i="76"/>
  <c r="P56" i="76"/>
  <c r="O65" i="76"/>
  <c r="O64" i="76"/>
  <c r="O62" i="76"/>
  <c r="O61" i="76"/>
  <c r="O60" i="76"/>
  <c r="O59" i="76"/>
  <c r="O58" i="76"/>
  <c r="O57" i="76"/>
  <c r="O56" i="76"/>
  <c r="O54" i="76"/>
  <c r="O47" i="76"/>
  <c r="O45" i="76"/>
  <c r="O35" i="76"/>
  <c r="O34" i="76"/>
  <c r="O32" i="76"/>
  <c r="O31" i="76"/>
  <c r="O29" i="76"/>
  <c r="O25" i="76"/>
  <c r="O24" i="76"/>
  <c r="O23" i="76"/>
  <c r="O18" i="76"/>
  <c r="O16" i="76"/>
  <c r="O14" i="76"/>
  <c r="O13" i="76"/>
  <c r="D66" i="76"/>
  <c r="Q30" i="79"/>
  <c r="E30" i="79"/>
  <c r="F30" i="79"/>
  <c r="G30" i="79"/>
  <c r="H30" i="79"/>
  <c r="I30" i="79"/>
  <c r="J30" i="79"/>
  <c r="K30" i="79"/>
  <c r="L30" i="79"/>
  <c r="M30" i="79"/>
  <c r="N30" i="79"/>
  <c r="O30" i="79"/>
  <c r="P30" i="79"/>
  <c r="D30" i="79"/>
  <c r="C30" i="79"/>
  <c r="A30" i="79"/>
  <c r="B30" i="79"/>
  <c r="O7" i="79"/>
  <c r="J7" i="79"/>
  <c r="K7" i="79"/>
  <c r="L7" i="79"/>
  <c r="M7" i="79"/>
  <c r="N7" i="79"/>
  <c r="H7" i="79"/>
  <c r="F7" i="79"/>
  <c r="C7" i="79"/>
  <c r="B7" i="79"/>
  <c r="O16" i="79"/>
  <c r="P16" i="79"/>
  <c r="O17" i="79"/>
  <c r="P17" i="79"/>
  <c r="O18" i="79"/>
  <c r="P18" i="79"/>
  <c r="O19" i="79"/>
  <c r="P19" i="79"/>
  <c r="O20" i="79"/>
  <c r="P20" i="79"/>
  <c r="O21" i="79"/>
  <c r="P21" i="79"/>
  <c r="O22" i="79"/>
  <c r="P22" i="79"/>
  <c r="P15" i="79"/>
  <c r="I15" i="79"/>
  <c r="E20" i="79"/>
  <c r="F20" i="79"/>
  <c r="G20" i="79"/>
  <c r="I20" i="79"/>
  <c r="J20" i="79"/>
  <c r="K20" i="79"/>
  <c r="E21" i="79"/>
  <c r="F21" i="79"/>
  <c r="G21" i="79"/>
  <c r="I21" i="79"/>
  <c r="J21" i="79"/>
  <c r="K21" i="79"/>
  <c r="E22" i="79"/>
  <c r="F22" i="79"/>
  <c r="G22" i="79"/>
  <c r="I22" i="79"/>
  <c r="J22" i="79"/>
  <c r="K22" i="79"/>
  <c r="J15" i="79"/>
  <c r="K15" i="79"/>
  <c r="L15" i="79"/>
  <c r="I16" i="79"/>
  <c r="K16" i="79"/>
  <c r="L16" i="79"/>
  <c r="I17" i="79"/>
  <c r="J17" i="79"/>
  <c r="K17" i="79"/>
  <c r="L17" i="79"/>
  <c r="I18" i="79"/>
  <c r="J18" i="79"/>
  <c r="K18" i="79"/>
  <c r="L18" i="79"/>
  <c r="I19" i="79"/>
  <c r="J19" i="79"/>
  <c r="K19" i="79"/>
  <c r="L19" i="79"/>
  <c r="F15" i="79"/>
  <c r="G15" i="79"/>
  <c r="H15" i="79"/>
  <c r="F16" i="79"/>
  <c r="G16" i="79"/>
  <c r="H16" i="79"/>
  <c r="F17" i="79"/>
  <c r="G17" i="79"/>
  <c r="H17" i="79"/>
  <c r="G18" i="79"/>
  <c r="H18" i="79"/>
  <c r="F19" i="79"/>
  <c r="G19" i="79"/>
  <c r="H19" i="79"/>
  <c r="E19" i="79"/>
  <c r="E16" i="79"/>
  <c r="E17" i="79"/>
  <c r="E18" i="79"/>
  <c r="E15" i="79"/>
  <c r="C66" i="76"/>
  <c r="G66" i="76"/>
  <c r="T36" i="80"/>
  <c r="T47" i="80"/>
  <c r="T67" i="80"/>
  <c r="G8" i="73"/>
  <c r="O9" i="76"/>
  <c r="H20" i="79"/>
  <c r="L20" i="79"/>
  <c r="H22" i="79"/>
  <c r="L22" i="79"/>
  <c r="R23" i="13"/>
  <c r="S5" i="15"/>
  <c r="P10" i="76"/>
  <c r="O12" i="76"/>
  <c r="P12" i="76"/>
  <c r="S5" i="31"/>
  <c r="T10" i="80"/>
  <c r="G10" i="73"/>
  <c r="R23" i="7"/>
  <c r="P11" i="76"/>
  <c r="S5" i="16"/>
  <c r="O11" i="76"/>
  <c r="P13" i="76"/>
  <c r="S5" i="30"/>
  <c r="R23" i="28"/>
  <c r="S5" i="33"/>
  <c r="P31" i="76"/>
  <c r="R21" i="41"/>
  <c r="R23" i="38"/>
  <c r="K43" i="73"/>
  <c r="P43" i="76"/>
  <c r="K45" i="73"/>
  <c r="S5" i="55"/>
  <c r="P45" i="76"/>
  <c r="R23" i="16"/>
  <c r="K15" i="73"/>
  <c r="R19" i="26"/>
  <c r="K21" i="73"/>
  <c r="R23" i="19"/>
  <c r="G35" i="73"/>
  <c r="S5" i="54"/>
  <c r="P47" i="76"/>
  <c r="G11" i="73"/>
  <c r="R19" i="28"/>
  <c r="K16" i="73"/>
  <c r="R23" i="25"/>
  <c r="I19" i="73"/>
  <c r="K20" i="73"/>
  <c r="R23" i="21"/>
  <c r="K23" i="73"/>
  <c r="D46" i="73"/>
  <c r="R23" i="55"/>
  <c r="G12" i="73"/>
  <c r="F35" i="80"/>
  <c r="S5" i="27"/>
  <c r="P16" i="76"/>
  <c r="P18" i="76"/>
  <c r="K27" i="73"/>
  <c r="D31" i="73"/>
  <c r="R23" i="33"/>
  <c r="R18" i="44"/>
  <c r="R23" i="44"/>
  <c r="S5" i="44"/>
  <c r="P32" i="76"/>
  <c r="S5" i="42"/>
  <c r="P35" i="76"/>
  <c r="F46" i="73"/>
  <c r="R24" i="55"/>
  <c r="L33" i="73"/>
  <c r="R23" i="40"/>
  <c r="K38" i="73"/>
  <c r="K42" i="73"/>
  <c r="P59" i="76"/>
  <c r="S5" i="64"/>
  <c r="P29" i="76"/>
  <c r="S5" i="35"/>
  <c r="E34" i="73"/>
  <c r="K36" i="73"/>
  <c r="K40" i="73"/>
  <c r="K48" i="73"/>
  <c r="L47" i="73"/>
  <c r="R23" i="45"/>
  <c r="R19" i="53"/>
  <c r="R21" i="52"/>
  <c r="R21" i="49"/>
  <c r="D55" i="73"/>
  <c r="R23" i="59"/>
  <c r="P61" i="76"/>
  <c r="S5" i="62"/>
  <c r="I56" i="73"/>
  <c r="R20" i="65"/>
  <c r="D58" i="73"/>
  <c r="R23" i="65"/>
  <c r="P57" i="76"/>
  <c r="S5" i="65"/>
  <c r="P58" i="76"/>
  <c r="S5" i="70"/>
  <c r="R18" i="63"/>
  <c r="S5" i="66"/>
  <c r="P64" i="76"/>
  <c r="J65" i="73"/>
  <c r="P65" i="76"/>
  <c r="S5" i="67"/>
  <c r="D47" i="73"/>
  <c r="R23" i="64"/>
  <c r="R23" i="61"/>
  <c r="J64" i="73"/>
  <c r="P62" i="76"/>
  <c r="S5" i="12"/>
  <c r="D56" i="73"/>
  <c r="J58" i="73"/>
  <c r="H59" i="73"/>
  <c r="P60" i="76"/>
  <c r="S5" i="63"/>
  <c r="L60" i="73"/>
  <c r="D62" i="73"/>
  <c r="R25" i="61"/>
  <c r="R25" i="57"/>
  <c r="R24" i="65"/>
  <c r="L59" i="73"/>
  <c r="F59" i="73"/>
  <c r="C59" i="73" s="1"/>
  <c r="N59" i="73" s="1"/>
  <c r="O59" i="73" s="1"/>
  <c r="D60" i="73"/>
  <c r="D61" i="73"/>
  <c r="R25" i="62"/>
  <c r="R24" i="61"/>
  <c r="F63" i="73"/>
  <c r="R25" i="66"/>
  <c r="R24" i="57"/>
  <c r="D59" i="73"/>
  <c r="R25" i="63"/>
  <c r="R24" i="62"/>
  <c r="F64" i="73"/>
  <c r="D63" i="73"/>
  <c r="R24" i="66"/>
  <c r="H66" i="73"/>
  <c r="G50" i="73"/>
  <c r="R23" i="56"/>
  <c r="R23" i="24"/>
  <c r="S5" i="32"/>
  <c r="O7" i="76"/>
  <c r="P7" i="76"/>
  <c r="G49" i="73"/>
  <c r="R23" i="66"/>
  <c r="G45" i="73"/>
  <c r="G41" i="73"/>
  <c r="G9" i="73"/>
  <c r="G7" i="73"/>
  <c r="R24" i="12"/>
  <c r="G51" i="73"/>
  <c r="G52" i="73"/>
  <c r="G39" i="73"/>
  <c r="G22" i="73"/>
  <c r="R23" i="43"/>
  <c r="G42" i="73"/>
  <c r="G38" i="73"/>
  <c r="G16" i="73"/>
  <c r="S5" i="28"/>
  <c r="P15" i="76"/>
  <c r="O15" i="76"/>
  <c r="S5" i="22"/>
  <c r="P21" i="76"/>
  <c r="O21" i="76"/>
  <c r="S5" i="21"/>
  <c r="S5" i="50"/>
  <c r="P51" i="76"/>
  <c r="O51" i="76"/>
  <c r="S5" i="47"/>
  <c r="P41" i="76"/>
  <c r="O41" i="76"/>
  <c r="P50" i="76"/>
  <c r="S5" i="51"/>
  <c r="O50" i="76"/>
  <c r="S5" i="13"/>
  <c r="O8" i="76"/>
  <c r="P8" i="76"/>
  <c r="S5" i="53"/>
  <c r="P48" i="76"/>
  <c r="O48" i="76"/>
  <c r="S5" i="52"/>
  <c r="P49" i="76"/>
  <c r="O49" i="76"/>
  <c r="P38" i="76"/>
  <c r="S5" i="40"/>
  <c r="O38" i="76"/>
  <c r="S5" i="46"/>
  <c r="P53" i="76"/>
  <c r="S5" i="7"/>
  <c r="P40" i="76"/>
  <c r="S5" i="37"/>
  <c r="O40" i="76"/>
  <c r="P44" i="76"/>
  <c r="S5" i="56"/>
  <c r="O44" i="76"/>
  <c r="L58" i="73"/>
  <c r="Q18" i="67" l="1"/>
  <c r="R18" i="67" s="1"/>
  <c r="M26" i="66"/>
  <c r="Q26" i="66" s="1"/>
  <c r="R26" i="66" s="1"/>
  <c r="Q18" i="66"/>
  <c r="R18" i="66" s="1"/>
  <c r="F18" i="79"/>
  <c r="M18" i="79" s="1"/>
  <c r="Q18" i="79" s="1"/>
  <c r="R18" i="79" s="1"/>
  <c r="L26" i="12"/>
  <c r="K63" i="73" s="1"/>
  <c r="C64" i="80"/>
  <c r="G64" i="73"/>
  <c r="S5" i="61"/>
  <c r="O63" i="76"/>
  <c r="C61" i="73"/>
  <c r="N61" i="73" s="1"/>
  <c r="O61" i="73" s="1"/>
  <c r="M26" i="63"/>
  <c r="Q26" i="63" s="1"/>
  <c r="R26" i="63" s="1"/>
  <c r="C60" i="73"/>
  <c r="N60" i="73" s="1"/>
  <c r="O60" i="73" s="1"/>
  <c r="T61" i="80"/>
  <c r="Q18" i="70"/>
  <c r="R18" i="70" s="1"/>
  <c r="Q18" i="65"/>
  <c r="R18" i="65" s="1"/>
  <c r="C59" i="80"/>
  <c r="C58" i="73"/>
  <c r="Q18" i="57"/>
  <c r="R18" i="57" s="1"/>
  <c r="O55" i="76"/>
  <c r="G56" i="73"/>
  <c r="C56" i="73" s="1"/>
  <c r="N56" i="73" s="1"/>
  <c r="O56" i="73" s="1"/>
  <c r="Q18" i="58"/>
  <c r="R18" i="58" s="1"/>
  <c r="C57" i="80"/>
  <c r="Q18" i="59"/>
  <c r="R18" i="59" s="1"/>
  <c r="C55" i="73"/>
  <c r="N55" i="73" s="1"/>
  <c r="O55" i="73" s="1"/>
  <c r="S5" i="60"/>
  <c r="Q18" i="60"/>
  <c r="R18" i="60" s="1"/>
  <c r="C47" i="73"/>
  <c r="N47" i="73" s="1"/>
  <c r="O47" i="73" s="1"/>
  <c r="O46" i="76"/>
  <c r="G47" i="73"/>
  <c r="T48" i="80"/>
  <c r="S5" i="48"/>
  <c r="O53" i="76"/>
  <c r="G54" i="73"/>
  <c r="C54" i="73" s="1"/>
  <c r="N54" i="73" s="1"/>
  <c r="O54" i="73" s="1"/>
  <c r="S5" i="49"/>
  <c r="O52" i="76"/>
  <c r="C54" i="80"/>
  <c r="Q18" i="50"/>
  <c r="R18" i="50" s="1"/>
  <c r="Q18" i="54"/>
  <c r="R18" i="54" s="1"/>
  <c r="O26" i="55"/>
  <c r="L46" i="73" s="1"/>
  <c r="Q18" i="45"/>
  <c r="R18" i="45" s="1"/>
  <c r="O43" i="76"/>
  <c r="T45" i="80"/>
  <c r="S5" i="45"/>
  <c r="G44" i="73"/>
  <c r="O42" i="76"/>
  <c r="G43" i="73"/>
  <c r="C43" i="80"/>
  <c r="Q18" i="37"/>
  <c r="R18" i="37" s="1"/>
  <c r="Q18" i="38"/>
  <c r="R18" i="38" s="1"/>
  <c r="D10" i="39"/>
  <c r="J16" i="79"/>
  <c r="M16" i="79" s="1"/>
  <c r="Q16" i="79" s="1"/>
  <c r="R16" i="79" s="1"/>
  <c r="Q18" i="40"/>
  <c r="R18" i="40" s="1"/>
  <c r="E10" i="41"/>
  <c r="P36" i="76" s="1"/>
  <c r="S5" i="41"/>
  <c r="O36" i="76"/>
  <c r="G37" i="73"/>
  <c r="T38" i="80"/>
  <c r="C37" i="80"/>
  <c r="O18" i="68"/>
  <c r="O26" i="68" s="1"/>
  <c r="L34" i="73" s="1"/>
  <c r="I7" i="79"/>
  <c r="Q7" i="79" s="1"/>
  <c r="C33" i="80"/>
  <c r="G31" i="73"/>
  <c r="S5" i="34"/>
  <c r="O30" i="76"/>
  <c r="T32" i="80"/>
  <c r="C31" i="80"/>
  <c r="H26" i="36"/>
  <c r="O27" i="76"/>
  <c r="S5" i="17"/>
  <c r="C28" i="80"/>
  <c r="S5" i="19"/>
  <c r="Q18" i="19"/>
  <c r="R18" i="19" s="1"/>
  <c r="G24" i="73"/>
  <c r="G23" i="73"/>
  <c r="O22" i="76"/>
  <c r="Q18" i="21"/>
  <c r="R18" i="21" s="1"/>
  <c r="G21" i="73"/>
  <c r="Q18" i="24"/>
  <c r="R18" i="24" s="1"/>
  <c r="T21" i="80"/>
  <c r="C21" i="80"/>
  <c r="G19" i="73"/>
  <c r="C20" i="80"/>
  <c r="S5" i="25"/>
  <c r="Q18" i="27"/>
  <c r="R18" i="27" s="1"/>
  <c r="T18" i="80"/>
  <c r="C18" i="80"/>
  <c r="C17" i="80"/>
  <c r="T16" i="80"/>
  <c r="J68" i="80"/>
  <c r="C14" i="80"/>
  <c r="Q18" i="16"/>
  <c r="R18" i="16" s="1"/>
  <c r="D68" i="80"/>
  <c r="O15" i="79"/>
  <c r="O23" i="79" s="1"/>
  <c r="O10" i="76"/>
  <c r="F68" i="80"/>
  <c r="O26" i="15"/>
  <c r="L11" i="73" s="1"/>
  <c r="C11" i="80"/>
  <c r="O68" i="80"/>
  <c r="M17" i="79"/>
  <c r="Q17" i="79" s="1"/>
  <c r="R17" i="79" s="1"/>
  <c r="Q18" i="32"/>
  <c r="R18" i="32" s="1"/>
  <c r="G23" i="79"/>
  <c r="M15" i="79"/>
  <c r="M20" i="79"/>
  <c r="Q20" i="79" s="1"/>
  <c r="R20" i="79" s="1"/>
  <c r="Q18" i="13"/>
  <c r="R18" i="13" s="1"/>
  <c r="L23" i="79"/>
  <c r="K23" i="79"/>
  <c r="M22" i="79"/>
  <c r="Q22" i="79" s="1"/>
  <c r="R22" i="79" s="1"/>
  <c r="C7" i="73"/>
  <c r="G7" i="79"/>
  <c r="H23" i="79"/>
  <c r="I23" i="79"/>
  <c r="Q18" i="7"/>
  <c r="R18" i="7" s="1"/>
  <c r="M26" i="7"/>
  <c r="Q26" i="7" s="1"/>
  <c r="R26" i="7" s="1"/>
  <c r="C8" i="80"/>
  <c r="C68" i="80" s="1"/>
  <c r="C22" i="73"/>
  <c r="N22" i="73" s="1"/>
  <c r="O22" i="73" s="1"/>
  <c r="E23" i="79"/>
  <c r="M19" i="79"/>
  <c r="Q19" i="79" s="1"/>
  <c r="R19" i="79" s="1"/>
  <c r="N58" i="73"/>
  <c r="O58" i="73" s="1"/>
  <c r="T66" i="80"/>
  <c r="C8" i="73"/>
  <c r="N8" i="73" s="1"/>
  <c r="O8" i="73" s="1"/>
  <c r="Q23" i="30"/>
  <c r="R23" i="30" s="1"/>
  <c r="M26" i="30"/>
  <c r="Q26" i="30" s="1"/>
  <c r="R26" i="30" s="1"/>
  <c r="E10" i="26"/>
  <c r="P17" i="76" s="1"/>
  <c r="S5" i="26"/>
  <c r="O17" i="76"/>
  <c r="D10" i="24"/>
  <c r="G20" i="73"/>
  <c r="C11" i="73"/>
  <c r="T8" i="80"/>
  <c r="T35" i="80"/>
  <c r="T46" i="80"/>
  <c r="T50" i="80"/>
  <c r="T64" i="80"/>
  <c r="M21" i="79"/>
  <c r="Q21" i="79" s="1"/>
  <c r="R21" i="79" s="1"/>
  <c r="P7" i="79"/>
  <c r="Q66" i="76"/>
  <c r="C66" i="73"/>
  <c r="N66" i="73" s="1"/>
  <c r="O66" i="73" s="1"/>
  <c r="C63" i="73"/>
  <c r="N63" i="73" s="1"/>
  <c r="O63" i="73" s="1"/>
  <c r="C25" i="73"/>
  <c r="N25" i="73" s="1"/>
  <c r="O25" i="73" s="1"/>
  <c r="T65" i="80"/>
  <c r="T49" i="80"/>
  <c r="T44" i="80"/>
  <c r="T43" i="80"/>
  <c r="T41" i="80"/>
  <c r="T40" i="80"/>
  <c r="T39" i="80"/>
  <c r="Q68" i="80"/>
  <c r="M68" i="80"/>
  <c r="I68" i="80"/>
  <c r="S68" i="80"/>
  <c r="K68" i="80"/>
  <c r="G68" i="80"/>
  <c r="R68" i="80"/>
  <c r="N68" i="80"/>
  <c r="E68" i="80"/>
  <c r="P68" i="80"/>
  <c r="L68" i="80"/>
  <c r="H68" i="80"/>
  <c r="C30" i="73"/>
  <c r="N30" i="73" s="1"/>
  <c r="O30" i="73" s="1"/>
  <c r="T62" i="80"/>
  <c r="T60" i="80"/>
  <c r="T59" i="80"/>
  <c r="T57" i="80"/>
  <c r="T56" i="80"/>
  <c r="T55" i="80"/>
  <c r="T53" i="80"/>
  <c r="C14" i="73"/>
  <c r="N14" i="73" s="1"/>
  <c r="O14" i="73" s="1"/>
  <c r="E10" i="7"/>
  <c r="O6" i="76"/>
  <c r="M26" i="26"/>
  <c r="Q26" i="26" s="1"/>
  <c r="R26" i="26" s="1"/>
  <c r="E10" i="69"/>
  <c r="P23" i="76" s="1"/>
  <c r="S5" i="69"/>
  <c r="M26" i="29"/>
  <c r="Q26" i="29" s="1"/>
  <c r="R26" i="29" s="1"/>
  <c r="E10" i="23"/>
  <c r="P20" i="76" s="1"/>
  <c r="S5" i="23"/>
  <c r="S5" i="20"/>
  <c r="E10" i="20"/>
  <c r="P24" i="76" s="1"/>
  <c r="T34" i="80"/>
  <c r="M26" i="13"/>
  <c r="Q26" i="13" s="1"/>
  <c r="R26" i="13" s="1"/>
  <c r="Q23" i="32"/>
  <c r="R23" i="32" s="1"/>
  <c r="M26" i="32"/>
  <c r="Q26" i="32" s="1"/>
  <c r="R26" i="32" s="1"/>
  <c r="Q23" i="23"/>
  <c r="R23" i="23" s="1"/>
  <c r="M26" i="23"/>
  <c r="Q26" i="23" s="1"/>
  <c r="R26" i="23" s="1"/>
  <c r="E26" i="16"/>
  <c r="D12" i="73" s="1"/>
  <c r="C12" i="73" s="1"/>
  <c r="N12" i="73" s="1"/>
  <c r="O12" i="73" s="1"/>
  <c r="E26" i="29"/>
  <c r="D15" i="73" s="1"/>
  <c r="C15" i="73" s="1"/>
  <c r="G26" i="23"/>
  <c r="F21" i="73" s="1"/>
  <c r="C21" i="73" s="1"/>
  <c r="N21" i="73" s="1"/>
  <c r="O21" i="73" s="1"/>
  <c r="M26" i="36"/>
  <c r="Q18" i="36"/>
  <c r="R18" i="36" s="1"/>
  <c r="Q20" i="34"/>
  <c r="R20" i="34" s="1"/>
  <c r="M24" i="33"/>
  <c r="Q24" i="33" s="1"/>
  <c r="R24" i="33" s="1"/>
  <c r="E26" i="33"/>
  <c r="D32" i="73" s="1"/>
  <c r="E26" i="42"/>
  <c r="D36" i="73" s="1"/>
  <c r="M23" i="42"/>
  <c r="Q23" i="42" s="1"/>
  <c r="R23" i="42" s="1"/>
  <c r="M25" i="42"/>
  <c r="Q25" i="42" s="1"/>
  <c r="R25" i="42" s="1"/>
  <c r="F26" i="42"/>
  <c r="E36" i="73" s="1"/>
  <c r="O26" i="41"/>
  <c r="L37" i="73" s="1"/>
  <c r="Q18" i="41"/>
  <c r="R18" i="41" s="1"/>
  <c r="I26" i="41"/>
  <c r="H37" i="73" s="1"/>
  <c r="C37" i="73" s="1"/>
  <c r="M23" i="41"/>
  <c r="Q23" i="41" s="1"/>
  <c r="R23" i="41" s="1"/>
  <c r="F26" i="39"/>
  <c r="E38" i="73" s="1"/>
  <c r="M19" i="39"/>
  <c r="Q19" i="39" s="1"/>
  <c r="R19" i="39" s="1"/>
  <c r="M23" i="39"/>
  <c r="Q23" i="39" s="1"/>
  <c r="R23" i="39" s="1"/>
  <c r="E26" i="39"/>
  <c r="D38" i="73" s="1"/>
  <c r="Q20" i="56"/>
  <c r="R20" i="56" s="1"/>
  <c r="M26" i="56"/>
  <c r="M24" i="56"/>
  <c r="Q24" i="56" s="1"/>
  <c r="R24" i="56" s="1"/>
  <c r="E26" i="56"/>
  <c r="D45" i="73" s="1"/>
  <c r="M24" i="51"/>
  <c r="Q24" i="51" s="1"/>
  <c r="R24" i="51" s="1"/>
  <c r="G26" i="51"/>
  <c r="F51" i="73" s="1"/>
  <c r="C51" i="73" s="1"/>
  <c r="Q18" i="48"/>
  <c r="R18" i="48" s="1"/>
  <c r="M26" i="48"/>
  <c r="Q26" i="48" s="1"/>
  <c r="R26" i="48" s="1"/>
  <c r="Q23" i="67"/>
  <c r="R23" i="67" s="1"/>
  <c r="M26" i="67"/>
  <c r="Q26" i="67" s="1"/>
  <c r="R26" i="67" s="1"/>
  <c r="E26" i="13"/>
  <c r="D9" i="73" s="1"/>
  <c r="F26" i="14"/>
  <c r="E10" i="73" s="1"/>
  <c r="C10" i="73" s="1"/>
  <c r="N10" i="73" s="1"/>
  <c r="O10" i="73" s="1"/>
  <c r="M24" i="14"/>
  <c r="Q24" i="14" s="1"/>
  <c r="R24" i="14" s="1"/>
  <c r="M23" i="15"/>
  <c r="Q23" i="15" s="1"/>
  <c r="R23" i="15" s="1"/>
  <c r="F26" i="31"/>
  <c r="E13" i="73" s="1"/>
  <c r="C13" i="73" s="1"/>
  <c r="N13" i="73" s="1"/>
  <c r="O13" i="73" s="1"/>
  <c r="M24" i="31"/>
  <c r="Q24" i="31" s="1"/>
  <c r="R24" i="31" s="1"/>
  <c r="Q18" i="29"/>
  <c r="R18" i="29" s="1"/>
  <c r="F26" i="27"/>
  <c r="E17" i="73" s="1"/>
  <c r="C17" i="73" s="1"/>
  <c r="N17" i="73" s="1"/>
  <c r="O17" i="73" s="1"/>
  <c r="M23" i="26"/>
  <c r="Q23" i="26" s="1"/>
  <c r="R23" i="26" s="1"/>
  <c r="Q18" i="26"/>
  <c r="R18" i="26" s="1"/>
  <c r="Q20" i="26"/>
  <c r="R20" i="26" s="1"/>
  <c r="F26" i="25"/>
  <c r="E19" i="73" s="1"/>
  <c r="C19" i="73" s="1"/>
  <c r="N19" i="73" s="1"/>
  <c r="O19" i="73" s="1"/>
  <c r="M26" i="24"/>
  <c r="Q26" i="24" s="1"/>
  <c r="R26" i="24" s="1"/>
  <c r="M23" i="22"/>
  <c r="Q23" i="22" s="1"/>
  <c r="R23" i="22" s="1"/>
  <c r="Q18" i="22"/>
  <c r="R18" i="22" s="1"/>
  <c r="Q20" i="22"/>
  <c r="R20" i="22" s="1"/>
  <c r="F26" i="21"/>
  <c r="E23" i="73" s="1"/>
  <c r="C23" i="73" s="1"/>
  <c r="N23" i="73" s="1"/>
  <c r="O23" i="73" s="1"/>
  <c r="Q20" i="69"/>
  <c r="R20" i="69" s="1"/>
  <c r="F26" i="69"/>
  <c r="E24" i="73" s="1"/>
  <c r="C24" i="73" s="1"/>
  <c r="N24" i="73" s="1"/>
  <c r="O24" i="73" s="1"/>
  <c r="Q18" i="20"/>
  <c r="R18" i="20" s="1"/>
  <c r="M24" i="20"/>
  <c r="Q24" i="20" s="1"/>
  <c r="R24" i="20" s="1"/>
  <c r="M24" i="19"/>
  <c r="Q24" i="19" s="1"/>
  <c r="R24" i="19" s="1"/>
  <c r="E26" i="19"/>
  <c r="D26" i="73" s="1"/>
  <c r="M24" i="18"/>
  <c r="Q24" i="18" s="1"/>
  <c r="R24" i="18" s="1"/>
  <c r="O26" i="36"/>
  <c r="L29" i="73" s="1"/>
  <c r="Q23" i="35"/>
  <c r="R23" i="35" s="1"/>
  <c r="I26" i="34"/>
  <c r="H31" i="73" s="1"/>
  <c r="C31" i="73" s="1"/>
  <c r="N31" i="73" s="1"/>
  <c r="O31" i="73" s="1"/>
  <c r="M23" i="34"/>
  <c r="Q23" i="34" s="1"/>
  <c r="R23" i="34" s="1"/>
  <c r="Q18" i="43"/>
  <c r="R18" i="43" s="1"/>
  <c r="G26" i="43"/>
  <c r="F35" i="73" s="1"/>
  <c r="J26" i="42"/>
  <c r="I36" i="73" s="1"/>
  <c r="M25" i="40"/>
  <c r="E26" i="40"/>
  <c r="D39" i="73" s="1"/>
  <c r="C39" i="73" s="1"/>
  <c r="N39" i="73" s="1"/>
  <c r="O39" i="73" s="1"/>
  <c r="Q19" i="38"/>
  <c r="R19" i="38" s="1"/>
  <c r="M26" i="38"/>
  <c r="Q26" i="38" s="1"/>
  <c r="R26" i="38" s="1"/>
  <c r="K26" i="47"/>
  <c r="J42" i="73" s="1"/>
  <c r="M24" i="47"/>
  <c r="Q24" i="47" s="1"/>
  <c r="R24" i="47" s="1"/>
  <c r="F26" i="47"/>
  <c r="E42" i="73" s="1"/>
  <c r="O26" i="53"/>
  <c r="L49" i="73" s="1"/>
  <c r="Q18" i="53"/>
  <c r="R18" i="53" s="1"/>
  <c r="M23" i="14"/>
  <c r="M26" i="16"/>
  <c r="Q26" i="16" s="1"/>
  <c r="R26" i="16" s="1"/>
  <c r="M23" i="31"/>
  <c r="Q18" i="30"/>
  <c r="R18" i="30" s="1"/>
  <c r="M26" i="28"/>
  <c r="Q26" i="28" s="1"/>
  <c r="R26" i="28" s="1"/>
  <c r="F26" i="28"/>
  <c r="E16" i="73" s="1"/>
  <c r="C16" i="73" s="1"/>
  <c r="M23" i="27"/>
  <c r="M26" i="25"/>
  <c r="Q26" i="25" s="1"/>
  <c r="R26" i="25" s="1"/>
  <c r="F26" i="24"/>
  <c r="E20" i="73" s="1"/>
  <c r="M26" i="21"/>
  <c r="Q26" i="21" s="1"/>
  <c r="R26" i="21" s="1"/>
  <c r="H26" i="18"/>
  <c r="M23" i="17"/>
  <c r="Q23" i="17" s="1"/>
  <c r="R23" i="17" s="1"/>
  <c r="F26" i="17"/>
  <c r="E28" i="73" s="1"/>
  <c r="C28" i="73" s="1"/>
  <c r="N28" i="73" s="1"/>
  <c r="O28" i="73" s="1"/>
  <c r="O26" i="34"/>
  <c r="L31" i="73" s="1"/>
  <c r="Q18" i="34"/>
  <c r="R18" i="34" s="1"/>
  <c r="I26" i="33"/>
  <c r="H32" i="73" s="1"/>
  <c r="M26" i="44"/>
  <c r="Q26" i="44" s="1"/>
  <c r="R26" i="44" s="1"/>
  <c r="M25" i="44"/>
  <c r="Q25" i="44" s="1"/>
  <c r="R25" i="44" s="1"/>
  <c r="E26" i="44"/>
  <c r="D33" i="73" s="1"/>
  <c r="C33" i="73" s="1"/>
  <c r="N33" i="73" s="1"/>
  <c r="O33" i="73" s="1"/>
  <c r="M24" i="68"/>
  <c r="Q24" i="68" s="1"/>
  <c r="R24" i="68" s="1"/>
  <c r="M24" i="43"/>
  <c r="Q24" i="43" s="1"/>
  <c r="R24" i="43" s="1"/>
  <c r="F26" i="43"/>
  <c r="E35" i="73" s="1"/>
  <c r="M26" i="41"/>
  <c r="Q26" i="41" s="1"/>
  <c r="R26" i="41" s="1"/>
  <c r="Q20" i="41"/>
  <c r="R20" i="41" s="1"/>
  <c r="M26" i="39"/>
  <c r="Q26" i="39" s="1"/>
  <c r="R26" i="39" s="1"/>
  <c r="Q18" i="39"/>
  <c r="R18" i="39" s="1"/>
  <c r="Q18" i="52"/>
  <c r="R18" i="52" s="1"/>
  <c r="M23" i="69"/>
  <c r="Q23" i="69" s="1"/>
  <c r="R23" i="69" s="1"/>
  <c r="M26" i="19"/>
  <c r="Q26" i="19" s="1"/>
  <c r="R26" i="19" s="1"/>
  <c r="I26" i="19"/>
  <c r="H26" i="73" s="1"/>
  <c r="L26" i="19"/>
  <c r="K26" i="73" s="1"/>
  <c r="K67" i="73" s="1"/>
  <c r="M25" i="19"/>
  <c r="Q25" i="19" s="1"/>
  <c r="R25" i="19" s="1"/>
  <c r="M23" i="18"/>
  <c r="Q18" i="17"/>
  <c r="R18" i="17" s="1"/>
  <c r="F26" i="36"/>
  <c r="E29" i="73" s="1"/>
  <c r="G26" i="36"/>
  <c r="F29" i="73" s="1"/>
  <c r="M24" i="35"/>
  <c r="Q24" i="35" s="1"/>
  <c r="R24" i="35" s="1"/>
  <c r="O26" i="33"/>
  <c r="L32" i="73" s="1"/>
  <c r="Q18" i="68"/>
  <c r="R18" i="68" s="1"/>
  <c r="H26" i="68"/>
  <c r="M20" i="68"/>
  <c r="E26" i="68"/>
  <c r="D34" i="73" s="1"/>
  <c r="M23" i="68"/>
  <c r="Q23" i="68" s="1"/>
  <c r="R23" i="68" s="1"/>
  <c r="M26" i="42"/>
  <c r="Q26" i="42" s="1"/>
  <c r="R26" i="42" s="1"/>
  <c r="I26" i="37"/>
  <c r="H41" i="73" s="1"/>
  <c r="C41" i="73" s="1"/>
  <c r="N41" i="73" s="1"/>
  <c r="O41" i="73" s="1"/>
  <c r="M23" i="37"/>
  <c r="Q23" i="37" s="1"/>
  <c r="R23" i="37" s="1"/>
  <c r="M25" i="55"/>
  <c r="Q25" i="55" s="1"/>
  <c r="R25" i="55" s="1"/>
  <c r="F26" i="55"/>
  <c r="E46" i="73" s="1"/>
  <c r="C46" i="73" s="1"/>
  <c r="N46" i="73" s="1"/>
  <c r="O46" i="73" s="1"/>
  <c r="M24" i="53"/>
  <c r="Q24" i="53" s="1"/>
  <c r="R24" i="53" s="1"/>
  <c r="G26" i="53"/>
  <c r="F49" i="73" s="1"/>
  <c r="M23" i="50"/>
  <c r="G26" i="47"/>
  <c r="F42" i="73" s="1"/>
  <c r="O26" i="46"/>
  <c r="L43" i="73" s="1"/>
  <c r="Q18" i="46"/>
  <c r="R18" i="46" s="1"/>
  <c r="E26" i="46"/>
  <c r="D43" i="73" s="1"/>
  <c r="M26" i="45"/>
  <c r="Q26" i="45" s="1"/>
  <c r="R26" i="45" s="1"/>
  <c r="G26" i="45"/>
  <c r="F44" i="73" s="1"/>
  <c r="C44" i="73" s="1"/>
  <c r="N44" i="73" s="1"/>
  <c r="O44" i="73" s="1"/>
  <c r="Q18" i="56"/>
  <c r="R18" i="56" s="1"/>
  <c r="O26" i="56"/>
  <c r="L45" i="73" s="1"/>
  <c r="Q20" i="55"/>
  <c r="R20" i="55" s="1"/>
  <c r="J26" i="55"/>
  <c r="I46" i="73" s="1"/>
  <c r="E26" i="47"/>
  <c r="D42" i="73" s="1"/>
  <c r="J26" i="47"/>
  <c r="I42" i="73" s="1"/>
  <c r="M24" i="46"/>
  <c r="Q24" i="46" s="1"/>
  <c r="R24" i="46" s="1"/>
  <c r="Q20" i="45"/>
  <c r="R20" i="45" s="1"/>
  <c r="I26" i="56"/>
  <c r="H45" i="73" s="1"/>
  <c r="O26" i="54"/>
  <c r="L48" i="73" s="1"/>
  <c r="M23" i="53"/>
  <c r="Q23" i="53" s="1"/>
  <c r="R23" i="53" s="1"/>
  <c r="K26" i="53"/>
  <c r="J49" i="73" s="1"/>
  <c r="Q19" i="52"/>
  <c r="R19" i="52" s="1"/>
  <c r="M26" i="52"/>
  <c r="Q26" i="52" s="1"/>
  <c r="R26" i="52" s="1"/>
  <c r="O26" i="51"/>
  <c r="L51" i="73" s="1"/>
  <c r="Q18" i="51"/>
  <c r="R18" i="51" s="1"/>
  <c r="K26" i="51"/>
  <c r="J51" i="73" s="1"/>
  <c r="F26" i="50"/>
  <c r="E52" i="73" s="1"/>
  <c r="G26" i="50"/>
  <c r="F52" i="73" s="1"/>
  <c r="M25" i="49"/>
  <c r="Q25" i="49" s="1"/>
  <c r="R25" i="49" s="1"/>
  <c r="H26" i="38"/>
  <c r="K26" i="46"/>
  <c r="J43" i="73" s="1"/>
  <c r="I26" i="54"/>
  <c r="H48" i="73" s="1"/>
  <c r="C48" i="73" s="1"/>
  <c r="N48" i="73" s="1"/>
  <c r="O48" i="73" s="1"/>
  <c r="M23" i="54"/>
  <c r="Q23" i="54" s="1"/>
  <c r="R23" i="54" s="1"/>
  <c r="M23" i="52"/>
  <c r="Q23" i="52" s="1"/>
  <c r="R23" i="52" s="1"/>
  <c r="E26" i="49"/>
  <c r="D53" i="73" s="1"/>
  <c r="C53" i="73" s="1"/>
  <c r="N53" i="73" s="1"/>
  <c r="O53" i="73" s="1"/>
  <c r="M23" i="49"/>
  <c r="Q23" i="49" s="1"/>
  <c r="R23" i="49" s="1"/>
  <c r="M26" i="64"/>
  <c r="Q26" i="64" s="1"/>
  <c r="R26" i="64" s="1"/>
  <c r="M23" i="46"/>
  <c r="M26" i="51"/>
  <c r="Q26" i="51" s="1"/>
  <c r="R26" i="51" s="1"/>
  <c r="Q25" i="59"/>
  <c r="R25" i="59" s="1"/>
  <c r="M26" i="59"/>
  <c r="Q26" i="59" s="1"/>
  <c r="R26" i="59" s="1"/>
  <c r="Q24" i="70"/>
  <c r="R24" i="70" s="1"/>
  <c r="M26" i="70"/>
  <c r="Q26" i="70" s="1"/>
  <c r="R26" i="70" s="1"/>
  <c r="Q21" i="12"/>
  <c r="R21" i="12" s="1"/>
  <c r="M26" i="12"/>
  <c r="Q26" i="12" s="1"/>
  <c r="R26" i="12" s="1"/>
  <c r="M26" i="60"/>
  <c r="Q26" i="60" s="1"/>
  <c r="R26" i="60" s="1"/>
  <c r="M26" i="57"/>
  <c r="Q26" i="57" s="1"/>
  <c r="R26" i="57" s="1"/>
  <c r="Q23" i="63"/>
  <c r="R23" i="63" s="1"/>
  <c r="M23" i="62"/>
  <c r="Q23" i="62" s="1"/>
  <c r="R23" i="62" s="1"/>
  <c r="Q18" i="62"/>
  <c r="R18" i="62" s="1"/>
  <c r="E26" i="61"/>
  <c r="D64" i="73" s="1"/>
  <c r="C64" i="73" s="1"/>
  <c r="O26" i="61"/>
  <c r="L64" i="73" s="1"/>
  <c r="Q20" i="66"/>
  <c r="R20" i="66" s="1"/>
  <c r="F26" i="66"/>
  <c r="E65" i="73" s="1"/>
  <c r="C65" i="73" s="1"/>
  <c r="N65" i="73" s="1"/>
  <c r="O65" i="73" s="1"/>
  <c r="M26" i="58"/>
  <c r="Q26" i="58" s="1"/>
  <c r="R26" i="58" s="1"/>
  <c r="M26" i="65"/>
  <c r="Q26" i="65" s="1"/>
  <c r="R26" i="65" s="1"/>
  <c r="M26" i="61"/>
  <c r="F26" i="62"/>
  <c r="E62" i="73" s="1"/>
  <c r="C62" i="73" s="1"/>
  <c r="N62" i="73" s="1"/>
  <c r="O62" i="73" s="1"/>
  <c r="F23" i="79" l="1"/>
  <c r="Q26" i="61"/>
  <c r="R26" i="61" s="1"/>
  <c r="M26" i="53"/>
  <c r="Q26" i="53" s="1"/>
  <c r="R26" i="53" s="1"/>
  <c r="J67" i="73"/>
  <c r="C43" i="73"/>
  <c r="N43" i="73" s="1"/>
  <c r="O43" i="73" s="1"/>
  <c r="I67" i="73"/>
  <c r="M26" i="37"/>
  <c r="Q26" i="37" s="1"/>
  <c r="R26" i="37" s="1"/>
  <c r="J23" i="79"/>
  <c r="E10" i="39"/>
  <c r="P37" i="76" s="1"/>
  <c r="O37" i="76"/>
  <c r="S5" i="39"/>
  <c r="T68" i="80"/>
  <c r="E69" i="80" s="1"/>
  <c r="M26" i="33"/>
  <c r="M26" i="35"/>
  <c r="Q26" i="35" s="1"/>
  <c r="R26" i="35" s="1"/>
  <c r="D10" i="36"/>
  <c r="G29" i="73"/>
  <c r="M26" i="20"/>
  <c r="Q26" i="20" s="1"/>
  <c r="R26" i="20" s="1"/>
  <c r="M26" i="22"/>
  <c r="Q26" i="22" s="1"/>
  <c r="R26" i="22" s="1"/>
  <c r="C20" i="73"/>
  <c r="N20" i="73" s="1"/>
  <c r="O20" i="73" s="1"/>
  <c r="Q15" i="79"/>
  <c r="R15" i="79" s="1"/>
  <c r="L67" i="73"/>
  <c r="N11" i="73"/>
  <c r="O11" i="73" s="1"/>
  <c r="M23" i="79"/>
  <c r="Q23" i="79" s="1"/>
  <c r="R23" i="79" s="1"/>
  <c r="Q23" i="14"/>
  <c r="R23" i="14" s="1"/>
  <c r="M26" i="14"/>
  <c r="Q26" i="14" s="1"/>
  <c r="R26" i="14" s="1"/>
  <c r="N51" i="73"/>
  <c r="O51" i="73" s="1"/>
  <c r="Q26" i="56"/>
  <c r="R26" i="56" s="1"/>
  <c r="H67" i="73"/>
  <c r="E67" i="73"/>
  <c r="C29" i="73"/>
  <c r="N29" i="73" s="1"/>
  <c r="O29" i="73" s="1"/>
  <c r="M26" i="46"/>
  <c r="Q26" i="46" s="1"/>
  <c r="R26" i="46" s="1"/>
  <c r="Q23" i="46"/>
  <c r="R23" i="46" s="1"/>
  <c r="C52" i="73"/>
  <c r="N52" i="73" s="1"/>
  <c r="O52" i="73" s="1"/>
  <c r="C49" i="73"/>
  <c r="N49" i="73" s="1"/>
  <c r="O49" i="73" s="1"/>
  <c r="C36" i="73"/>
  <c r="N36" i="73" s="1"/>
  <c r="O36" i="73" s="1"/>
  <c r="M26" i="34"/>
  <c r="Q26" i="34" s="1"/>
  <c r="R26" i="34" s="1"/>
  <c r="M26" i="15"/>
  <c r="Q26" i="15" s="1"/>
  <c r="R26" i="15" s="1"/>
  <c r="E10" i="24"/>
  <c r="P19" i="76" s="1"/>
  <c r="S5" i="24"/>
  <c r="O19" i="76"/>
  <c r="F67" i="73"/>
  <c r="N7" i="73"/>
  <c r="O7" i="73" s="1"/>
  <c r="M26" i="54"/>
  <c r="Q26" i="54" s="1"/>
  <c r="R26" i="54" s="1"/>
  <c r="D10" i="68"/>
  <c r="D7" i="79" s="1"/>
  <c r="S7" i="79" s="1"/>
  <c r="G34" i="73"/>
  <c r="C34" i="73" s="1"/>
  <c r="N34" i="73" s="1"/>
  <c r="O34" i="73" s="1"/>
  <c r="Q23" i="18"/>
  <c r="R23" i="18" s="1"/>
  <c r="M26" i="18"/>
  <c r="Q26" i="18" s="1"/>
  <c r="R26" i="18" s="1"/>
  <c r="Q23" i="50"/>
  <c r="R23" i="50" s="1"/>
  <c r="M26" i="50"/>
  <c r="Q26" i="50" s="1"/>
  <c r="R26" i="50" s="1"/>
  <c r="M26" i="49"/>
  <c r="Q26" i="49" s="1"/>
  <c r="R26" i="49" s="1"/>
  <c r="Q26" i="33"/>
  <c r="R26" i="33" s="1"/>
  <c r="M26" i="43"/>
  <c r="Q26" i="43" s="1"/>
  <c r="R26" i="43" s="1"/>
  <c r="C26" i="73"/>
  <c r="N26" i="73" s="1"/>
  <c r="O26" i="73" s="1"/>
  <c r="N64" i="73"/>
  <c r="O64" i="73" s="1"/>
  <c r="M26" i="62"/>
  <c r="Q26" i="62" s="1"/>
  <c r="R26" i="62" s="1"/>
  <c r="D10" i="38"/>
  <c r="G40" i="73"/>
  <c r="C40" i="73" s="1"/>
  <c r="N40" i="73" s="1"/>
  <c r="O40" i="73" s="1"/>
  <c r="C42" i="73"/>
  <c r="N42" i="73" s="1"/>
  <c r="O42" i="73" s="1"/>
  <c r="M26" i="55"/>
  <c r="Q26" i="55" s="1"/>
  <c r="R26" i="55" s="1"/>
  <c r="Q20" i="68"/>
  <c r="R20" i="68" s="1"/>
  <c r="M26" i="68"/>
  <c r="Q26" i="68" s="1"/>
  <c r="R26" i="68" s="1"/>
  <c r="M26" i="17"/>
  <c r="Q26" i="17" s="1"/>
  <c r="R26" i="17" s="1"/>
  <c r="C35" i="73"/>
  <c r="N35" i="73" s="1"/>
  <c r="O35" i="73" s="1"/>
  <c r="D10" i="18"/>
  <c r="G27" i="73"/>
  <c r="C27" i="73" s="1"/>
  <c r="N27" i="73" s="1"/>
  <c r="O27" i="73" s="1"/>
  <c r="Q23" i="27"/>
  <c r="R23" i="27" s="1"/>
  <c r="M26" i="27"/>
  <c r="Q26" i="27" s="1"/>
  <c r="R26" i="27" s="1"/>
  <c r="Q23" i="31"/>
  <c r="R23" i="31" s="1"/>
  <c r="M26" i="31"/>
  <c r="Q26" i="31" s="1"/>
  <c r="R26" i="31" s="1"/>
  <c r="M26" i="47"/>
  <c r="Q26" i="47" s="1"/>
  <c r="R26" i="47" s="1"/>
  <c r="Q25" i="40"/>
  <c r="R25" i="40" s="1"/>
  <c r="M26" i="40"/>
  <c r="Q26" i="40" s="1"/>
  <c r="R26" i="40" s="1"/>
  <c r="C45" i="73"/>
  <c r="N45" i="73" s="1"/>
  <c r="O45" i="73" s="1"/>
  <c r="C38" i="73"/>
  <c r="N38" i="73" s="1"/>
  <c r="O38" i="73" s="1"/>
  <c r="C32" i="73"/>
  <c r="N32" i="73" s="1"/>
  <c r="O32" i="73" s="1"/>
  <c r="K69" i="80"/>
  <c r="C9" i="73"/>
  <c r="N9" i="73" s="1"/>
  <c r="O9" i="73" s="1"/>
  <c r="D67" i="73"/>
  <c r="N37" i="73"/>
  <c r="O37" i="73" s="1"/>
  <c r="Q26" i="36"/>
  <c r="R26" i="36" s="1"/>
  <c r="M26" i="69"/>
  <c r="Q26" i="69" s="1"/>
  <c r="R26" i="69" s="1"/>
  <c r="P6" i="76"/>
  <c r="D69" i="80" l="1"/>
  <c r="E10" i="36"/>
  <c r="P28" i="76" s="1"/>
  <c r="S5" i="36"/>
  <c r="O28" i="76"/>
  <c r="I69" i="80"/>
  <c r="R69" i="80"/>
  <c r="L69" i="80"/>
  <c r="S69" i="80"/>
  <c r="N69" i="80"/>
  <c r="G69" i="80"/>
  <c r="Q69" i="80"/>
  <c r="P69" i="80"/>
  <c r="C67" i="73"/>
  <c r="N67" i="73" s="1"/>
  <c r="O67" i="73" s="1"/>
  <c r="H69" i="80"/>
  <c r="T69" i="80"/>
  <c r="O69" i="80"/>
  <c r="F69" i="80"/>
  <c r="J69" i="80"/>
  <c r="E10" i="18"/>
  <c r="O26" i="76"/>
  <c r="S5" i="18"/>
  <c r="E10" i="38"/>
  <c r="P39" i="76" s="1"/>
  <c r="S5" i="38"/>
  <c r="O39" i="76"/>
  <c r="E10" i="68"/>
  <c r="P33" i="76" s="1"/>
  <c r="O33" i="76"/>
  <c r="S5" i="68"/>
  <c r="M69" i="80"/>
  <c r="G67" i="73"/>
  <c r="O66" i="76" l="1"/>
  <c r="P26" i="76"/>
  <c r="P66" i="76" s="1"/>
  <c r="E7" i="79"/>
</calcChain>
</file>

<file path=xl/sharedStrings.xml><?xml version="1.0" encoding="utf-8"?>
<sst xmlns="http://schemas.openxmlformats.org/spreadsheetml/2006/main" count="5246" uniqueCount="335">
  <si>
    <t>Eil. Nr.</t>
  </si>
  <si>
    <t>Sporto viešosios įstaigos</t>
  </si>
  <si>
    <t>1.</t>
  </si>
  <si>
    <t>2.</t>
  </si>
  <si>
    <t>3.</t>
  </si>
  <si>
    <t>4.</t>
  </si>
  <si>
    <t>5.</t>
  </si>
  <si>
    <t>6.</t>
  </si>
  <si>
    <t>7.</t>
  </si>
  <si>
    <t>8.</t>
  </si>
  <si>
    <t>Organizacijų pavadinimai</t>
  </si>
  <si>
    <t>Sporto įmonės (AB, UAB)</t>
  </si>
  <si>
    <t>Bendras savivaldybės metų biudžetas (išlaidos)</t>
  </si>
  <si>
    <t>Skirta kūno kultūrai ir sportui finansuoti</t>
  </si>
  <si>
    <t>Savivaldybės bendro biudžeto proc. kūno kultūrai ir sportui</t>
  </si>
  <si>
    <t>Gyventojų skaičius savivaldybės teritorijoje</t>
  </si>
  <si>
    <t xml:space="preserve">Tenka Lt kūno kultūrai ir sportui finansuoti, 10 000 gyventojų </t>
  </si>
  <si>
    <t>Iš viso</t>
  </si>
  <si>
    <t>PAJAMŲ ŠALTINIAI</t>
  </si>
  <si>
    <t>Savivaldybės biudžetas</t>
  </si>
  <si>
    <t>Ūkinė komercinė veikla</t>
  </si>
  <si>
    <t>Rėmėjai ir kiti šaltiniai</t>
  </si>
  <si>
    <t>Sporto klubai</t>
  </si>
  <si>
    <t>Iš viso:</t>
  </si>
  <si>
    <t>1</t>
  </si>
  <si>
    <t>Akmenės r.</t>
  </si>
  <si>
    <t>2</t>
  </si>
  <si>
    <t>Alytaus m.</t>
  </si>
  <si>
    <t>3</t>
  </si>
  <si>
    <t>Alytaus r.</t>
  </si>
  <si>
    <t>4</t>
  </si>
  <si>
    <t>Anykščių r.</t>
  </si>
  <si>
    <t>5</t>
  </si>
  <si>
    <t>Birštono m.</t>
  </si>
  <si>
    <t>6</t>
  </si>
  <si>
    <t>Biržų r.</t>
  </si>
  <si>
    <t>7</t>
  </si>
  <si>
    <t>Druskininkų sav.</t>
  </si>
  <si>
    <t>8</t>
  </si>
  <si>
    <t>Elektrėnų r.</t>
  </si>
  <si>
    <t>9</t>
  </si>
  <si>
    <t>Ignalinos r.</t>
  </si>
  <si>
    <t>10</t>
  </si>
  <si>
    <t>Jonavos r.</t>
  </si>
  <si>
    <t>11</t>
  </si>
  <si>
    <t>Joniškio r.</t>
  </si>
  <si>
    <t>12</t>
  </si>
  <si>
    <t>Jurbarko r.</t>
  </si>
  <si>
    <t>13</t>
  </si>
  <si>
    <t>Kaišiadorių r.</t>
  </si>
  <si>
    <t>14</t>
  </si>
  <si>
    <t>Kalvarijos sav.</t>
  </si>
  <si>
    <t>15</t>
  </si>
  <si>
    <t>Kauno m.</t>
  </si>
  <si>
    <t>16</t>
  </si>
  <si>
    <t>Kauno r.</t>
  </si>
  <si>
    <t>17</t>
  </si>
  <si>
    <t>Kazlų Rūdos sav.</t>
  </si>
  <si>
    <t>18</t>
  </si>
  <si>
    <t>Kėdainių r.</t>
  </si>
  <si>
    <t>19</t>
  </si>
  <si>
    <t>Kelmės r.</t>
  </si>
  <si>
    <t>20</t>
  </si>
  <si>
    <t>Klaipėdos m.</t>
  </si>
  <si>
    <t>21</t>
  </si>
  <si>
    <t>Klaipėdos r.</t>
  </si>
  <si>
    <t>22</t>
  </si>
  <si>
    <t>Kretingos r.</t>
  </si>
  <si>
    <t>23</t>
  </si>
  <si>
    <t>Kupiškio r.</t>
  </si>
  <si>
    <t>24</t>
  </si>
  <si>
    <t>Lazdijų r.</t>
  </si>
  <si>
    <t>25</t>
  </si>
  <si>
    <t>Marijampolės sav.</t>
  </si>
  <si>
    <t>26</t>
  </si>
  <si>
    <t>Mažeikių r.</t>
  </si>
  <si>
    <t>27</t>
  </si>
  <si>
    <t>Molėtų r.</t>
  </si>
  <si>
    <t>28</t>
  </si>
  <si>
    <t>Neringos m.</t>
  </si>
  <si>
    <t>29</t>
  </si>
  <si>
    <t>Pagėgių sav.</t>
  </si>
  <si>
    <t>30</t>
  </si>
  <si>
    <t>Pakruojo r.</t>
  </si>
  <si>
    <t>31</t>
  </si>
  <si>
    <t>Palangos m.</t>
  </si>
  <si>
    <t>32</t>
  </si>
  <si>
    <t>Panevėžio m.</t>
  </si>
  <si>
    <t>33</t>
  </si>
  <si>
    <t>Panevėžio r.</t>
  </si>
  <si>
    <t>34</t>
  </si>
  <si>
    <t>Pasvalio r.</t>
  </si>
  <si>
    <t>35</t>
  </si>
  <si>
    <t>Plungės r.</t>
  </si>
  <si>
    <t>36</t>
  </si>
  <si>
    <t>Prienų raj.</t>
  </si>
  <si>
    <t>37</t>
  </si>
  <si>
    <t>Radviliškio r.</t>
  </si>
  <si>
    <t>38</t>
  </si>
  <si>
    <t>Raseinių raj.</t>
  </si>
  <si>
    <t>39</t>
  </si>
  <si>
    <t>Rietavo sav.</t>
  </si>
  <si>
    <t>40</t>
  </si>
  <si>
    <t>Rokiškio r.</t>
  </si>
  <si>
    <t>41</t>
  </si>
  <si>
    <t>Skuodo r.</t>
  </si>
  <si>
    <t>42</t>
  </si>
  <si>
    <t>Šakių r.</t>
  </si>
  <si>
    <t>43</t>
  </si>
  <si>
    <t>Šalčininkų r.</t>
  </si>
  <si>
    <t>44</t>
  </si>
  <si>
    <t>Šiaulių m.</t>
  </si>
  <si>
    <t>45</t>
  </si>
  <si>
    <t>Šiaulių r.</t>
  </si>
  <si>
    <t>46</t>
  </si>
  <si>
    <t>Šilalės r.</t>
  </si>
  <si>
    <t>47</t>
  </si>
  <si>
    <t>Šilutės r.</t>
  </si>
  <si>
    <t>48</t>
  </si>
  <si>
    <t>Širvintų r.</t>
  </si>
  <si>
    <t>49</t>
  </si>
  <si>
    <t>Švenčionių r.</t>
  </si>
  <si>
    <t>50</t>
  </si>
  <si>
    <t>Tauragės r.</t>
  </si>
  <si>
    <t>51</t>
  </si>
  <si>
    <t>Telšių r.</t>
  </si>
  <si>
    <t>52</t>
  </si>
  <si>
    <t>Trakų r.</t>
  </si>
  <si>
    <t>53</t>
  </si>
  <si>
    <t>Ukmergės r.</t>
  </si>
  <si>
    <t>54</t>
  </si>
  <si>
    <t>Utenos r.</t>
  </si>
  <si>
    <t>55</t>
  </si>
  <si>
    <t>Varėnos r.</t>
  </si>
  <si>
    <t>56</t>
  </si>
  <si>
    <t>Vilkaviškio r.</t>
  </si>
  <si>
    <t>57</t>
  </si>
  <si>
    <t>Vilniaus m.</t>
  </si>
  <si>
    <t>58</t>
  </si>
  <si>
    <t>Vilniaus r.</t>
  </si>
  <si>
    <t>59</t>
  </si>
  <si>
    <t>Visagino m.</t>
  </si>
  <si>
    <t>60</t>
  </si>
  <si>
    <t>Zarasų r.</t>
  </si>
  <si>
    <t>IŠ VISO:</t>
  </si>
  <si>
    <t>60.</t>
  </si>
  <si>
    <t>59.</t>
  </si>
  <si>
    <t>58.</t>
  </si>
  <si>
    <t>57.</t>
  </si>
  <si>
    <t>56.</t>
  </si>
  <si>
    <t>55.</t>
  </si>
  <si>
    <t>54.</t>
  </si>
  <si>
    <t>53.</t>
  </si>
  <si>
    <t>52.</t>
  </si>
  <si>
    <t>51.</t>
  </si>
  <si>
    <t>50.</t>
  </si>
  <si>
    <t>49.</t>
  </si>
  <si>
    <t>48.</t>
  </si>
  <si>
    <t>47.</t>
  </si>
  <si>
    <t>46.</t>
  </si>
  <si>
    <t>45.</t>
  </si>
  <si>
    <t>44.</t>
  </si>
  <si>
    <t>43.</t>
  </si>
  <si>
    <t>42.</t>
  </si>
  <si>
    <t>41.</t>
  </si>
  <si>
    <t>40.</t>
  </si>
  <si>
    <t>39.</t>
  </si>
  <si>
    <t>38.</t>
  </si>
  <si>
    <t>37.</t>
  </si>
  <si>
    <t>36.</t>
  </si>
  <si>
    <t>35.</t>
  </si>
  <si>
    <t>34.</t>
  </si>
  <si>
    <t>33.</t>
  </si>
  <si>
    <t>32.</t>
  </si>
  <si>
    <t>31.</t>
  </si>
  <si>
    <t>30.</t>
  </si>
  <si>
    <t>29.</t>
  </si>
  <si>
    <t>28.</t>
  </si>
  <si>
    <t>27.</t>
  </si>
  <si>
    <t>26.</t>
  </si>
  <si>
    <t>25.</t>
  </si>
  <si>
    <t>24.</t>
  </si>
  <si>
    <t>23.</t>
  </si>
  <si>
    <t>22.</t>
  </si>
  <si>
    <t>21.</t>
  </si>
  <si>
    <t>20.</t>
  </si>
  <si>
    <t>19.</t>
  </si>
  <si>
    <t>18.</t>
  </si>
  <si>
    <t>17.</t>
  </si>
  <si>
    <t>16.</t>
  </si>
  <si>
    <t>15.</t>
  </si>
  <si>
    <t>13.</t>
  </si>
  <si>
    <t>14.</t>
  </si>
  <si>
    <t>9.</t>
  </si>
  <si>
    <t>10.</t>
  </si>
  <si>
    <t>11.</t>
  </si>
  <si>
    <t>12.</t>
  </si>
  <si>
    <t>Sporto bazių statybai ir remontui</t>
  </si>
  <si>
    <t>Savivaldybių lėšomis</t>
  </si>
  <si>
    <t>Valstybės investicijų programa</t>
  </si>
  <si>
    <t>ES lėšomis</t>
  </si>
  <si>
    <t>Rėmėjų lėšomis</t>
  </si>
  <si>
    <t>Skirta</t>
  </si>
  <si>
    <t>Išleista</t>
  </si>
  <si>
    <t>Surinkta iš moksleivių arba narių</t>
  </si>
  <si>
    <t>Lietuvos tautinis olimpinis komitetas (LTOK)</t>
  </si>
  <si>
    <t>Miestų, rajonų sporto federacijos, sąjungos, asociacijos</t>
  </si>
  <si>
    <t>Iš viso išlaidų</t>
  </si>
  <si>
    <t>Iš viso pajamų</t>
  </si>
  <si>
    <t>6.7. Miestų, rajonų, savivaldybių sporto padalinių lėšos (tūkst. eurų)</t>
  </si>
  <si>
    <t>2016 m.</t>
  </si>
  <si>
    <t>2017 m.</t>
  </si>
  <si>
    <t>(miesto (rajono) savivaldybės sporto padalinio pavadinimas)</t>
  </si>
  <si>
    <t>4.1. Sporto finansavimas savivaldybės biudžeto lėšomis (tūkst. eurų)</t>
  </si>
  <si>
    <t>Skirta sportui finansuoti</t>
  </si>
  <si>
    <t>Savivaldybės bendro biudžeto proc. fiziniam aktyvumui ir sportui</t>
  </si>
  <si>
    <r>
      <t xml:space="preserve">Tenka </t>
    </r>
    <r>
      <rPr>
        <sz val="8"/>
        <rFont val="Calibri"/>
        <family val="2"/>
        <charset val="186"/>
      </rPr>
      <t>€</t>
    </r>
    <r>
      <rPr>
        <sz val="8"/>
        <rFont val="Times New Roman"/>
        <family val="1"/>
      </rPr>
      <t xml:space="preserve">  sportui finansuoti, 10 000 gyventojų </t>
    </r>
  </si>
  <si>
    <t>4.2. Sporto įmonių įstaigų ir organizacijų pajamos ir išlaidos (tūkst. eurų)</t>
  </si>
  <si>
    <t>Sporto rėmimo fondas</t>
  </si>
  <si>
    <t>Kitos ministerijos ir  valstybės institucijos</t>
  </si>
  <si>
    <t>Skirtumas</t>
  </si>
  <si>
    <t>Savivaldybės sporto padalinys arba kita jo funkcijas vykdanti įstaiga</t>
  </si>
  <si>
    <t>Sporto padalinio sportininkų ugdymo centrai**</t>
  </si>
  <si>
    <t>Švietimo padalinio sportininkų ugdymo centrai**</t>
  </si>
  <si>
    <t>Privačios sportininkų ugdymo centrai**</t>
  </si>
  <si>
    <t>4.3. Savivaldybės sporto padalinio arba kitos jo funkcijas vykdančios įstaigos išlaidos (tūkst. eurų)</t>
  </si>
  <si>
    <t>Darbo užmokesčiui treneriams</t>
  </si>
  <si>
    <t xml:space="preserve">Darbo užmokesčiui  kitiems darbuotojams </t>
  </si>
  <si>
    <t>Sporto varžybų vykdymui ir dalyvavimui varžybose</t>
  </si>
  <si>
    <t>Stovykloms</t>
  </si>
  <si>
    <t>Sveikatinimo renginiams</t>
  </si>
  <si>
    <t>Mokymui plaukti</t>
  </si>
  <si>
    <r>
      <rPr>
        <sz val="8"/>
        <rFont val="Times New Roman"/>
        <family val="1"/>
      </rPr>
      <t>Sporto specialistų</t>
    </r>
    <r>
      <rPr>
        <sz val="7.4"/>
        <rFont val="Times New Roman"/>
        <family val="1"/>
      </rPr>
      <t xml:space="preserve"> </t>
    </r>
    <r>
      <rPr>
        <sz val="8"/>
        <rFont val="Times New Roman"/>
        <family val="1"/>
      </rPr>
      <t>kvalifikacijos tobulinimui</t>
    </r>
  </si>
  <si>
    <t>Įsigijimams</t>
  </si>
  <si>
    <t>Sporto bazių ir kitų patalpų nuomai</t>
  </si>
  <si>
    <t>Draudimo paslaugos</t>
  </si>
  <si>
    <t>Transportas</t>
  </si>
  <si>
    <t>Komunalinės paslaugos</t>
  </si>
  <si>
    <t>Kitos išlaidos</t>
  </si>
  <si>
    <r>
      <rPr>
        <sz val="8"/>
        <rFont val="Times New Roman"/>
        <family val="1"/>
      </rPr>
      <t xml:space="preserve">Seminarams, </t>
    </r>
    <r>
      <rPr>
        <sz val="7.6"/>
        <rFont val="Times New Roman"/>
        <family val="1"/>
      </rPr>
      <t>konferencijoms</t>
    </r>
  </si>
  <si>
    <t>Metodiniams leidiniams</t>
  </si>
  <si>
    <t>Inventoriaus ir ilgalaikio turto</t>
  </si>
  <si>
    <t>Medikamentų ir maisto papildų</t>
  </si>
  <si>
    <t>Sveikatos ap. įstaigų ir sanatorijų paslaugos</t>
  </si>
  <si>
    <r>
      <t>5.</t>
    </r>
    <r>
      <rPr>
        <sz val="10"/>
        <rFont val="Times New Roman"/>
        <family val="1"/>
        <charset val="186"/>
      </rPr>
      <t xml:space="preserve">  </t>
    </r>
    <r>
      <rPr>
        <b/>
        <sz val="10"/>
        <rFont val="Times New Roman"/>
        <family val="1"/>
      </rPr>
      <t>Organizuotai sportuojančiųjų</t>
    </r>
    <r>
      <rPr>
        <sz val="10"/>
        <rFont val="Times New Roman"/>
        <family val="1"/>
        <charset val="186"/>
      </rPr>
      <t xml:space="preserve"> (1 lent. 7  stulp. iš viso)</t>
    </r>
    <r>
      <rPr>
        <b/>
        <sz val="10"/>
        <rFont val="Times New Roman"/>
        <family val="1"/>
      </rPr>
      <t xml:space="preserve"> procentas  nuo gyventojų skaičius savivaldybės teritorijoje</t>
    </r>
    <r>
      <rPr>
        <sz val="10"/>
        <rFont val="Times New Roman"/>
        <family val="1"/>
        <charset val="186"/>
      </rPr>
      <t xml:space="preserve"> </t>
    </r>
  </si>
  <si>
    <t>%</t>
  </si>
  <si>
    <t>2019 m.</t>
  </si>
  <si>
    <r>
      <t>(</t>
    </r>
    <r>
      <rPr>
        <b/>
        <sz val="8"/>
        <rFont val="Times New Roman"/>
        <family val="1"/>
      </rPr>
      <t>savivaldybių sporto padalinių, miestų ir rajonų įmonių (AB, UAB), sporto viešųjų įstaigų, sporto federacijų, sąjungų ir asociacijų, sporto klubų)</t>
    </r>
  </si>
  <si>
    <t>Bendras savivaldybių metų biudžetas (išlaidos)</t>
  </si>
  <si>
    <t>Savivaldybių bendro biudžeto proc. fiziniam aktyvumui ir sportui</t>
  </si>
  <si>
    <t>Gyventojų skaičius savivaldybių teritorijoje</t>
  </si>
  <si>
    <t>Savivaldybių sporto padalinių arba kitų jo funkcijas vykdančių įstaigų</t>
  </si>
  <si>
    <t>Savivaldybių sporto padaliniai</t>
  </si>
  <si>
    <t>Išlaidos kūno kultūros ir sporto programoms</t>
  </si>
  <si>
    <t>Sporto specialistų kvalifikacijos tobulinimui</t>
  </si>
  <si>
    <t>Seminarams , konferencijoms</t>
  </si>
  <si>
    <t>Medikamentų ir maisto ppildų</t>
  </si>
  <si>
    <t>Sveikatos apsaugos įstaigų ir sanatorijų paslaugos</t>
  </si>
  <si>
    <t>LR Švietimo, mokslo ir sporto ministerija</t>
  </si>
  <si>
    <r>
      <t xml:space="preserve">* Pastaba: </t>
    </r>
    <r>
      <rPr>
        <sz val="10"/>
        <rFont val="Times New Roman"/>
        <family val="1"/>
      </rPr>
      <t>Sportininkų ugdymo centrų išlaidos detaliai išdėstytos SUC-1 formoje.</t>
    </r>
  </si>
  <si>
    <r>
      <t xml:space="preserve"> Pastaba: </t>
    </r>
    <r>
      <rPr>
        <sz val="10"/>
        <rFont val="Times New Roman"/>
        <family val="1"/>
      </rPr>
      <t>Sportininkų ugdymo centrų išlaidos detaliai išdėstytos SUC-1 formoje.</t>
    </r>
  </si>
  <si>
    <t>2020 m.</t>
  </si>
  <si>
    <t>4. 2021 M. FINANSAI</t>
  </si>
  <si>
    <r>
      <rPr>
        <sz val="8"/>
        <color indexed="8"/>
        <rFont val="Times New Roman"/>
      </rPr>
      <t xml:space="preserve">Tenka </t>
    </r>
    <r>
      <rPr>
        <sz val="8"/>
        <color indexed="8"/>
        <rFont val="Calibri"/>
      </rPr>
      <t>€</t>
    </r>
    <r>
      <rPr>
        <sz val="8"/>
        <color indexed="8"/>
        <rFont val="Times New Roman"/>
      </rPr>
      <t xml:space="preserve">  sportui finansuoti, 10 000 gyventojų </t>
    </r>
  </si>
  <si>
    <r>
      <rPr>
        <b/>
        <sz val="10"/>
        <color indexed="8"/>
        <rFont val="Times New Roman"/>
      </rPr>
      <t xml:space="preserve">* Pastaba: </t>
    </r>
    <r>
      <rPr>
        <sz val="10"/>
        <color indexed="8"/>
        <rFont val="Times New Roman"/>
      </rPr>
      <t>Sportininkų ugdymo centrų išlaidos detaliai išdėstytos SUC-1 formoje.</t>
    </r>
  </si>
  <si>
    <r>
      <rPr>
        <sz val="8"/>
        <color indexed="8"/>
        <rFont val="Times New Roman"/>
      </rPr>
      <t>Sporto specialistų</t>
    </r>
    <r>
      <rPr>
        <sz val="7"/>
        <color indexed="8"/>
        <rFont val="Times New Roman"/>
      </rPr>
      <t xml:space="preserve"> </t>
    </r>
    <r>
      <rPr>
        <sz val="8"/>
        <color indexed="8"/>
        <rFont val="Times New Roman"/>
      </rPr>
      <t>kvalifikacijos tobulinimui</t>
    </r>
  </si>
  <si>
    <r>
      <rPr>
        <sz val="8"/>
        <color indexed="8"/>
        <rFont val="Times New Roman"/>
      </rPr>
      <t xml:space="preserve">Seminarams, </t>
    </r>
    <r>
      <rPr>
        <sz val="7"/>
        <color indexed="8"/>
        <rFont val="Times New Roman"/>
      </rPr>
      <t>konferencijoms</t>
    </r>
  </si>
  <si>
    <r>
      <rPr>
        <b/>
        <sz val="10"/>
        <color indexed="8"/>
        <rFont val="Times New Roman"/>
      </rPr>
      <t>5.</t>
    </r>
    <r>
      <rPr>
        <sz val="10"/>
        <color indexed="8"/>
        <rFont val="Times New Roman"/>
      </rPr>
      <t xml:space="preserve">  </t>
    </r>
    <r>
      <rPr>
        <b/>
        <sz val="10"/>
        <color indexed="8"/>
        <rFont val="Times New Roman"/>
      </rPr>
      <t>Organizuotai sportuojančiųjų</t>
    </r>
    <r>
      <rPr>
        <sz val="10"/>
        <color indexed="8"/>
        <rFont val="Times New Roman"/>
      </rPr>
      <t xml:space="preserve"> (1 lent. 7  stulp. iš viso)</t>
    </r>
    <r>
      <rPr>
        <b/>
        <sz val="10"/>
        <color indexed="8"/>
        <rFont val="Times New Roman"/>
      </rPr>
      <t xml:space="preserve"> procentas  nuo gyventojų skaičius savivaldybės teritorijoje</t>
    </r>
    <r>
      <rPr>
        <sz val="10"/>
        <color indexed="8"/>
        <rFont val="Times New Roman"/>
      </rPr>
      <t xml:space="preserve"> </t>
    </r>
  </si>
  <si>
    <t>Akmenės rajono savivaldybės administracijos Švietimo, kultūros ir sporto skyrius</t>
  </si>
  <si>
    <t>Alytaus rajono savivaldybės administracijos Švietimo, kultūros ir sporto skyrius</t>
  </si>
  <si>
    <t>Alytaus m. savivaldybės administracijos švietimo ir sporto skyrius</t>
  </si>
  <si>
    <t>Anykščių rajono savivaldybės administracijos Švietimo skyrius</t>
  </si>
  <si>
    <t>BIRŠTONO SPORTO CENTRAS</t>
  </si>
  <si>
    <t>Biržų rajono savivaldybės administracijos švietimo, kultūros ir sporto skyrius</t>
  </si>
  <si>
    <t>DRUSKININKŲ SPORTO CENTRAS</t>
  </si>
  <si>
    <t>Elektrėnų savivaldybės administracijos Švietimo, kultūros ir sporto skyrius</t>
  </si>
  <si>
    <t>Ignalinos rajono savivaldybės švietimo ir kultūros skyrius</t>
  </si>
  <si>
    <t>JONAVOS KŪNO KULTŪROS IR SPORTO CENTRAS</t>
  </si>
  <si>
    <t>Joniškio rajono savivaldybės administracijos Švietimo, kultūros ir sporto skyrius</t>
  </si>
  <si>
    <t>Jurbarko rajono savivaldybė</t>
  </si>
  <si>
    <t>Kaišiadorių rajono savivaldybės Švietimo, kultūros ir sporto skyrius</t>
  </si>
  <si>
    <t>KALVARIJOS SAVIVALDYBĖS ADMINISTRACIJOS ŠVIETIMO, KULTŪROS IR SPORTO SKYRIUS</t>
  </si>
  <si>
    <t>Kauno rajono savivaldybės administracijos Kultūros, švietimo ir sporto skyriaus Sporto poskyris</t>
  </si>
  <si>
    <t>Kazlų Rūdos savivaldybės administracijos švietimo, kultūros ir sporto skyrius</t>
  </si>
  <si>
    <t>Kėdainių rajono savivaldybės administracijos Kultūros ir sporto skyrius</t>
  </si>
  <si>
    <t>Kelmės rajono švietimo, kultūros ir sporto skyrius</t>
  </si>
  <si>
    <t>Klaipėdos miesto savivaldybės administracijos Sporto skyrius</t>
  </si>
  <si>
    <t>Klaipėdos rajono savivaldybės administracijos Švietimo ir sporto skyrius</t>
  </si>
  <si>
    <t xml:space="preserve">Kauno miesto savivaldybės administracijos Sporto skyrius </t>
  </si>
  <si>
    <t>Kretingos rajono savivaldybės administracijos Kultūros ir sporto skyrius</t>
  </si>
  <si>
    <t>Kupiškio rajono savivaldybės administracija</t>
  </si>
  <si>
    <t>Lazdijų rajono savivaldybės administracijos Švietimo, kultūros ir sporto skyrius</t>
  </si>
  <si>
    <t>Marijampolės savivaldybės administracijos Švietimo, kultūros ir sporto skyrius</t>
  </si>
  <si>
    <t>Mažeikių raj.savivaldybės administracijos švietimo,kultūros ir sporto skyrius</t>
  </si>
  <si>
    <t>Molėtų rajono savivaldybės administracijos Kultūros ir švietimo skyrius</t>
  </si>
  <si>
    <t>Neringos savivaldybė</t>
  </si>
  <si>
    <t xml:space="preserve">Pagėgių savivaldybės švietimo, kultūros, sporto ir civilinės metrikacijos skyrius </t>
  </si>
  <si>
    <t>PAKRUOJO RAJONO SPORTO CENTRAS</t>
  </si>
  <si>
    <t>Palangos miesto savivaldybės administracijos Švietimo skyrius</t>
  </si>
  <si>
    <t>PANEVĖŽIO RAJONO SAVIVALDYBĖS ADMINISTRACIJOS ŠVIETIMO, KULTŪROS IR SPORTO SKYRIUS</t>
  </si>
  <si>
    <t>PANEVĖŽIO MIESTO SAVIVALDYBĖS ADMINISTRACIJA</t>
  </si>
  <si>
    <t>Pasvalio rajono savivaldybės administracijos Švietimo ir sporto skyrius</t>
  </si>
  <si>
    <t>Plungės rajono savivaldybės administracijos Švietimo ir sporto skyrius</t>
  </si>
  <si>
    <t>Prienų rajono savivaldybės administracijos Švietimo ir sporto skyrius</t>
  </si>
  <si>
    <t>Radviliškio rajono savivaldybės švietimo ir sporto paslaugų centras</t>
  </si>
  <si>
    <t>Raseinių rajono savivaldybės administracija</t>
  </si>
  <si>
    <t>Rietavo savivaldybės administracijos, Švietimo, kultūros ir sporto skyrius</t>
  </si>
  <si>
    <t>Rokiškio rajono savivaldybės administracijos Švietimo ir sporto skyrius</t>
  </si>
  <si>
    <t>Šakių rajono savivaldybės jaunimo kūrybos ir sporto centras</t>
  </si>
  <si>
    <t>Šalčininkų rajono savivaldybės administracijos Švietimo ir sporto skyrius</t>
  </si>
  <si>
    <t>Šiaulių m. savivaldybės administracijos Sporto skyrius</t>
  </si>
  <si>
    <t>Šiaulių rajono savivaldybės administracijos Švietimo ir sporto skyrius</t>
  </si>
  <si>
    <t>ŠILALĖS RAJONO SAVIVALDYBĖS ADMINISTRACIJOS ŠVIETIMO, KULTŪROS IR SPORTO SKYRIUS</t>
  </si>
  <si>
    <t>Šilutės rajono savivaldybė</t>
  </si>
  <si>
    <t>Širvintų r. savivaldybės administracijos Švietimo ir kultūros skyrius</t>
  </si>
  <si>
    <t>SKUODO RAJONO SAVIVALDYBĖS KŪNO KULTŪROS IR SPORTO CENTRAS</t>
  </si>
  <si>
    <t>ŠVENČIONIŲ RAJONO SPORTO CENTRAS</t>
  </si>
  <si>
    <t>Tauragės rajono savivaldybės administracijos švietimo ir sporto skyrius</t>
  </si>
  <si>
    <t>Telšių rjono savivaldybės administracijos Švietimo ir sporto skyrius</t>
  </si>
  <si>
    <t>Kūno kultūros ir sporto centras</t>
  </si>
  <si>
    <t>UKMERGĖS RAJONO SAVIVALDYBĖS ADMINISTRACIJOS ŠVIETIMO, KULTŪROS IR SPORTO SKYRIUS</t>
  </si>
  <si>
    <t>Utenos rajono savivaldybės administracijos švietimo ir sporto  skyrius</t>
  </si>
  <si>
    <t>Varėnos rajono savivaldybės Kultūros ir sporto skyrius</t>
  </si>
  <si>
    <t>VILKAVIŠKIO RAJONO SAVIVALDYBĖS ŠVIETIMO, KULTŪROS IR SPORTO SKYRIUS</t>
  </si>
  <si>
    <t>VILNIAUS RAJONO SAVIVALDYBĖS ADMINISTRACIJOS KULTŪROS, SPORTO IR TURIZMO SKYRIUS</t>
  </si>
  <si>
    <t>Vilniaus miesto savivaldybės administracijos Sporto ir sveikatingumo skyrius</t>
  </si>
  <si>
    <t>Visagino savivaldybės administracijos Švietimo, kultūros, sporto ir valstybinės kalbos kontrolės skyrius</t>
  </si>
  <si>
    <t>ZARASŲ SPORTO CENTRAS</t>
  </si>
  <si>
    <t>2021 m.</t>
  </si>
  <si>
    <t>6.7. 2021 m. miestų, rajonų, savivaldybių sporto padalinių lėšos (tūkst. eurų)</t>
  </si>
  <si>
    <t>6.7.3. 2021 m. savivaldybių sporto padalinių lėšos (tūkst. eurų) pagal miestus ir rajonus</t>
  </si>
  <si>
    <t>2021 m. MIESTŲ, RAJONŲ, SAVIVALDYBIŲ FINANSAI (Suvestinė)</t>
  </si>
  <si>
    <t>2021 m. IŠ VISO:</t>
  </si>
  <si>
    <t>6.7. 2. 2021 m. sporto įmonių įstaigų ir organizacijų pajamos ir išlaidos (tūkst. eurų) pagal miestus ir rajonus</t>
  </si>
  <si>
    <t>6.7. 1. 2021 m. kūno kultūros ir sporto finansavimas savivaldybės biudžeto lėšomis (tūkst. eurų) pagal miestus ir rajonus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</si>
</sst>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9">
    <font>
      <sz val="12"/>
      <name val="Times New Roman"/>
      <charset val="186"/>
    </font>
    <font>
      <sz val="8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Arial"/>
      <family val="2"/>
      <charset val="186"/>
    </font>
    <font>
      <sz val="12"/>
      <name val="Times New Roman"/>
      <family val="1"/>
      <charset val="186"/>
    </font>
    <font>
      <sz val="8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7"/>
      <name val="Times New Roman"/>
      <family val="1"/>
      <charset val="186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  <charset val="186"/>
    </font>
    <font>
      <sz val="10"/>
      <name val="Times New Roman"/>
      <family val="1"/>
      <charset val="186"/>
    </font>
    <font>
      <sz val="7.5"/>
      <name val="Times New Roman"/>
      <family val="1"/>
    </font>
    <font>
      <sz val="10"/>
      <color indexed="10"/>
      <name val="Times New Roman"/>
      <family val="1"/>
    </font>
    <font>
      <b/>
      <sz val="10"/>
      <color indexed="8"/>
      <name val="Times New Roman"/>
      <family val="1"/>
      <charset val="186"/>
    </font>
    <font>
      <b/>
      <sz val="7"/>
      <name val="Times New Roman"/>
      <family val="1"/>
      <charset val="186"/>
    </font>
    <font>
      <sz val="9"/>
      <name val="Times New Roman"/>
      <family val="1"/>
      <charset val="186"/>
    </font>
    <font>
      <b/>
      <sz val="8"/>
      <name val="Times New Roman"/>
      <family val="1"/>
    </font>
    <font>
      <b/>
      <sz val="9.5"/>
      <name val="Times New Roman"/>
      <family val="1"/>
    </font>
    <font>
      <sz val="8"/>
      <name val="Calibri"/>
      <family val="2"/>
      <charset val="186"/>
    </font>
    <font>
      <sz val="11"/>
      <name val="TimesLT"/>
      <charset val="186"/>
    </font>
    <font>
      <sz val="11"/>
      <name val="Times New Roman"/>
      <family val="1"/>
    </font>
    <font>
      <sz val="10"/>
      <name val="TimesLT"/>
      <charset val="186"/>
    </font>
    <font>
      <sz val="7.4"/>
      <name val="Times New Roman"/>
      <family val="1"/>
    </font>
    <font>
      <sz val="7.7"/>
      <name val="Times New Roman"/>
      <family val="1"/>
    </font>
    <font>
      <sz val="7.6"/>
      <name val="Times New Roman"/>
      <family val="1"/>
    </font>
    <font>
      <sz val="6.5"/>
      <name val="Times New Roman"/>
      <family val="1"/>
    </font>
    <font>
      <b/>
      <sz val="7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12"/>
      <name val="Times New Roman"/>
    </font>
    <font>
      <sz val="7"/>
      <color indexed="8"/>
      <name val="Times New Roman"/>
    </font>
    <font>
      <b/>
      <sz val="10"/>
      <color indexed="8"/>
      <name val="Times New Roman"/>
    </font>
    <font>
      <sz val="8"/>
      <color indexed="8"/>
      <name val="Times New Roman"/>
    </font>
    <font>
      <sz val="8"/>
      <color indexed="8"/>
      <name val="Calibri"/>
    </font>
    <font>
      <sz val="10"/>
      <color indexed="8"/>
      <name val="Times New Roman"/>
    </font>
    <font>
      <b/>
      <sz val="12"/>
      <color rgb="FFFF0000"/>
      <name val="Times New Roman"/>
      <family val="1"/>
    </font>
    <font>
      <sz val="8"/>
      <color rgb="FFFF0000"/>
      <name val="Times New Roman"/>
      <family val="1"/>
      <charset val="186"/>
    </font>
    <font>
      <b/>
      <sz val="11"/>
      <color rgb="FFFF0000"/>
      <name val="TimesLT"/>
      <charset val="186"/>
    </font>
    <font>
      <b/>
      <sz val="12"/>
      <color theme="1"/>
      <name val="Times New Roman"/>
    </font>
    <font>
      <sz val="7"/>
      <color theme="1"/>
      <name val="Times New Roman"/>
    </font>
    <font>
      <b/>
      <sz val="10"/>
      <color theme="1"/>
      <name val="Times New Roman"/>
    </font>
    <font>
      <sz val="12"/>
      <color theme="1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sz val="10"/>
      <color theme="1"/>
      <name val="Times New Roman"/>
    </font>
    <font>
      <sz val="11"/>
      <color theme="1"/>
      <name val="Times New Roman"/>
    </font>
    <font>
      <b/>
      <sz val="9"/>
      <color theme="1"/>
      <name val="Times New Roman"/>
    </font>
    <font>
      <sz val="8"/>
      <color rgb="FFFF0000"/>
      <name val="Times New Roman"/>
    </font>
    <font>
      <sz val="9"/>
      <color theme="1"/>
      <name val="Times New Roman"/>
    </font>
    <font>
      <sz val="10"/>
      <color rgb="FFFF0000"/>
      <name val="Times New Roman"/>
    </font>
    <font>
      <b/>
      <sz val="11"/>
      <color theme="1"/>
      <name val="Times New Roman"/>
    </font>
    <font>
      <sz val="10"/>
      <color theme="1"/>
      <name val="Times"/>
    </font>
    <font>
      <sz val="10"/>
      <color rgb="FF202122"/>
      <name val="Arial"/>
      <family val="2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theme="0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dashed">
        <color indexed="22"/>
      </diagonal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double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/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/>
      <top/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7">
    <xf numFmtId="0" fontId="0" fillId="0" borderId="0"/>
    <xf numFmtId="0" fontId="7" fillId="0" borderId="0"/>
    <xf numFmtId="0" fontId="7" fillId="0" borderId="0"/>
    <xf numFmtId="0" fontId="13" fillId="0" borderId="0"/>
    <xf numFmtId="0" fontId="6" fillId="0" borderId="0"/>
    <xf numFmtId="0" fontId="13" fillId="0" borderId="0"/>
    <xf numFmtId="0" fontId="25" fillId="0" borderId="0"/>
  </cellStyleXfs>
  <cellXfs count="417">
    <xf numFmtId="0" fontId="0" fillId="0" borderId="0" xfId="0"/>
    <xf numFmtId="0" fontId="1" fillId="0" borderId="1" xfId="0" applyFont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Protection="1"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4" fillId="0" borderId="0" xfId="0" applyFont="1" applyBorder="1" applyAlignment="1">
      <alignment horizontal="right" vertical="top" wrapText="1"/>
    </xf>
    <xf numFmtId="0" fontId="4" fillId="0" borderId="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1" xfId="0" applyFont="1" applyBorder="1" applyAlignment="1" applyProtection="1">
      <alignment horizontal="center" vertical="center" wrapText="1" shrinkToFit="1"/>
    </xf>
    <xf numFmtId="0" fontId="2" fillId="0" borderId="1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13" fillId="0" borderId="1" xfId="0" applyFont="1" applyBorder="1" applyAlignment="1" applyProtection="1">
      <alignment horizontal="center" vertical="top" wrapText="1"/>
    </xf>
    <xf numFmtId="0" fontId="4" fillId="0" borderId="0" xfId="0" applyFont="1" applyProtection="1"/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</xf>
    <xf numFmtId="164" fontId="3" fillId="0" borderId="4" xfId="0" applyNumberFormat="1" applyFont="1" applyBorder="1" applyAlignment="1" applyProtection="1">
      <alignment horizontal="center" vertical="center" shrinkToFit="1"/>
    </xf>
    <xf numFmtId="0" fontId="1" fillId="0" borderId="5" xfId="0" applyFont="1" applyBorder="1" applyAlignment="1" applyProtection="1">
      <alignment horizontal="center" vertical="center" wrapText="1"/>
    </xf>
    <xf numFmtId="164" fontId="3" fillId="3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2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" xfId="0" applyFont="1" applyBorder="1" applyAlignment="1" applyProtection="1">
      <alignment horizontal="center" vertical="center" wrapText="1"/>
    </xf>
    <xf numFmtId="1" fontId="21" fillId="0" borderId="1" xfId="0" applyNumberFormat="1" applyFont="1" applyFill="1" applyBorder="1"/>
    <xf numFmtId="164" fontId="3" fillId="0" borderId="1" xfId="0" applyNumberFormat="1" applyFont="1" applyBorder="1" applyAlignment="1" applyProtection="1">
      <alignment horizontal="center" vertical="center" shrinkToFit="1"/>
    </xf>
    <xf numFmtId="49" fontId="21" fillId="0" borderId="1" xfId="0" applyNumberFormat="1" applyFont="1" applyFill="1" applyBorder="1"/>
    <xf numFmtId="0" fontId="2" fillId="0" borderId="7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2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8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  <protection locked="0"/>
    </xf>
    <xf numFmtId="2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2" fontId="4" fillId="0" borderId="9" xfId="0" applyNumberFormat="1" applyFont="1" applyBorder="1" applyAlignment="1" applyProtection="1">
      <alignment horizontal="center" vertical="center" shrinkToFit="1"/>
      <protection locked="0"/>
    </xf>
    <xf numFmtId="2" fontId="4" fillId="3" borderId="1" xfId="0" applyNumberFormat="1" applyFont="1" applyFill="1" applyBorder="1" applyAlignment="1" applyProtection="1">
      <alignment horizontal="center" vertical="center" shrinkToFit="1"/>
    </xf>
    <xf numFmtId="2" fontId="12" fillId="0" borderId="1" xfId="0" applyNumberFormat="1" applyFont="1" applyBorder="1" applyAlignment="1" applyProtection="1">
      <alignment horizontal="center" shrinkToFit="1"/>
    </xf>
    <xf numFmtId="0" fontId="11" fillId="0" borderId="8" xfId="0" applyFont="1" applyBorder="1" applyAlignment="1" applyProtection="1">
      <alignment horizontal="center" vertical="center"/>
    </xf>
    <xf numFmtId="0" fontId="11" fillId="0" borderId="1" xfId="0" applyFont="1" applyBorder="1" applyAlignment="1" applyProtection="1">
      <alignment horizontal="center" vertical="center"/>
      <protection locked="0"/>
    </xf>
    <xf numFmtId="0" fontId="11" fillId="0" borderId="1" xfId="0" applyFont="1" applyBorder="1" applyAlignment="1" applyProtection="1">
      <alignment horizontal="center" vertical="center"/>
    </xf>
    <xf numFmtId="2" fontId="3" fillId="0" borderId="4" xfId="0" applyNumberFormat="1" applyFont="1" applyBorder="1" applyAlignment="1" applyProtection="1">
      <alignment horizontal="center" vertical="center" shrinkToFit="1"/>
    </xf>
    <xf numFmtId="2" fontId="3" fillId="3" borderId="1" xfId="0" applyNumberFormat="1" applyFont="1" applyFill="1" applyBorder="1" applyAlignment="1" applyProtection="1">
      <alignment horizontal="center" vertical="center" shrinkToFit="1"/>
      <protection locked="0"/>
    </xf>
    <xf numFmtId="2" fontId="3" fillId="0" borderId="1" xfId="0" applyNumberFormat="1" applyFont="1" applyBorder="1" applyAlignment="1" applyProtection="1">
      <alignment horizontal="center" vertical="center" shrinkToFit="1"/>
    </xf>
    <xf numFmtId="49" fontId="16" fillId="0" borderId="1" xfId="0" applyNumberFormat="1" applyFont="1" applyFill="1" applyBorder="1"/>
    <xf numFmtId="1" fontId="16" fillId="0" borderId="1" xfId="0" applyNumberFormat="1" applyFont="1" applyFill="1" applyBorder="1"/>
    <xf numFmtId="0" fontId="2" fillId="0" borderId="4" xfId="0" applyFont="1" applyBorder="1" applyAlignment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wrapText="1"/>
    </xf>
    <xf numFmtId="2" fontId="4" fillId="0" borderId="4" xfId="0" applyNumberFormat="1" applyFont="1" applyFill="1" applyBorder="1" applyAlignment="1" applyProtection="1">
      <alignment horizontal="center" vertical="center" wrapText="1"/>
    </xf>
    <xf numFmtId="0" fontId="2" fillId="0" borderId="0" xfId="4" applyFont="1" applyBorder="1" applyAlignment="1" applyProtection="1">
      <alignment horizontal="center"/>
    </xf>
    <xf numFmtId="2" fontId="26" fillId="3" borderId="4" xfId="0" applyNumberFormat="1" applyFont="1" applyFill="1" applyBorder="1" applyAlignment="1" applyProtection="1">
      <alignment horizontal="center" vertical="center" wrapText="1"/>
    </xf>
    <xf numFmtId="2" fontId="26" fillId="3" borderId="7" xfId="0" applyNumberFormat="1" applyFont="1" applyFill="1" applyBorder="1" applyAlignment="1" applyProtection="1">
      <alignment horizontal="center" vertical="center" shrinkToFit="1"/>
    </xf>
    <xf numFmtId="2" fontId="4" fillId="5" borderId="1" xfId="0" applyNumberFormat="1" applyFont="1" applyFill="1" applyBorder="1" applyAlignment="1" applyProtection="1">
      <alignment horizontal="center" vertical="center" shrinkToFit="1"/>
    </xf>
    <xf numFmtId="0" fontId="41" fillId="0" borderId="0" xfId="0" applyFont="1"/>
    <xf numFmtId="0" fontId="13" fillId="0" borderId="0" xfId="0" applyFont="1" applyProtection="1"/>
    <xf numFmtId="0" fontId="23" fillId="0" borderId="0" xfId="0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164" fontId="13" fillId="0" borderId="0" xfId="0" applyNumberFormat="1" applyFont="1" applyBorder="1" applyAlignment="1" applyProtection="1">
      <alignment vertical="center"/>
      <protection locked="0"/>
    </xf>
    <xf numFmtId="0" fontId="42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2" fontId="18" fillId="0" borderId="0" xfId="0" applyNumberFormat="1" applyFont="1" applyAlignment="1" applyProtection="1">
      <alignment shrinkToFit="1"/>
    </xf>
    <xf numFmtId="0" fontId="43" fillId="0" borderId="0" xfId="6" applyFont="1"/>
    <xf numFmtId="2" fontId="12" fillId="0" borderId="4" xfId="0" applyNumberFormat="1" applyFont="1" applyBorder="1" applyAlignment="1" applyProtection="1">
      <alignment horizontal="center" shrinkToFit="1"/>
    </xf>
    <xf numFmtId="0" fontId="27" fillId="0" borderId="0" xfId="6" applyFont="1"/>
    <xf numFmtId="0" fontId="3" fillId="0" borderId="0" xfId="0" applyFont="1" applyProtection="1"/>
    <xf numFmtId="0" fontId="28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wrapText="1"/>
    </xf>
    <xf numFmtId="0" fontId="0" fillId="0" borderId="0" xfId="0" applyAlignment="1">
      <alignment horizontal="center"/>
    </xf>
    <xf numFmtId="2" fontId="4" fillId="2" borderId="1" xfId="0" applyNumberFormat="1" applyFont="1" applyFill="1" applyBorder="1" applyAlignment="1" applyProtection="1">
      <alignment horizontal="center" shrinkToFit="1"/>
      <protection locked="0"/>
    </xf>
    <xf numFmtId="0" fontId="10" fillId="0" borderId="0" xfId="0" applyFont="1" applyAlignment="1" applyProtection="1">
      <alignment horizontal="left"/>
    </xf>
    <xf numFmtId="0" fontId="15" fillId="0" borderId="0" xfId="0" applyFont="1" applyBorder="1" applyAlignment="1" applyProtection="1"/>
    <xf numFmtId="0" fontId="12" fillId="0" borderId="6" xfId="0" applyFont="1" applyBorder="1" applyAlignment="1" applyProtection="1">
      <alignment horizontal="center"/>
    </xf>
    <xf numFmtId="3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164" fontId="33" fillId="0" borderId="0" xfId="0" applyNumberFormat="1" applyFont="1"/>
    <xf numFmtId="49" fontId="4" fillId="0" borderId="1" xfId="0" applyNumberFormat="1" applyFont="1" applyBorder="1"/>
    <xf numFmtId="1" fontId="4" fillId="0" borderId="1" xfId="0" applyNumberFormat="1" applyFont="1" applyBorder="1"/>
    <xf numFmtId="2" fontId="3" fillId="0" borderId="1" xfId="0" applyNumberFormat="1" applyFont="1" applyBorder="1" applyAlignment="1">
      <alignment shrinkToFit="1"/>
    </xf>
    <xf numFmtId="0" fontId="19" fillId="4" borderId="4" xfId="0" applyFont="1" applyFill="1" applyBorder="1" applyAlignment="1">
      <alignment horizontal="center"/>
    </xf>
    <xf numFmtId="1" fontId="19" fillId="4" borderId="8" xfId="0" applyNumberFormat="1" applyFont="1" applyFill="1" applyBorder="1" applyAlignment="1">
      <alignment horizontal="right"/>
    </xf>
    <xf numFmtId="2" fontId="3" fillId="4" borderId="1" xfId="0" applyNumberFormat="1" applyFont="1" applyFill="1" applyBorder="1" applyAlignment="1">
      <alignment shrinkToFit="1"/>
    </xf>
    <xf numFmtId="49" fontId="0" fillId="0" borderId="4" xfId="0" applyNumberFormat="1" applyBorder="1"/>
    <xf numFmtId="0" fontId="34" fillId="0" borderId="8" xfId="5" applyFont="1" applyBorder="1" applyAlignment="1">
      <alignment horizontal="right"/>
    </xf>
    <xf numFmtId="2" fontId="34" fillId="2" borderId="1" xfId="0" applyNumberFormat="1" applyFont="1" applyFill="1" applyBorder="1" applyAlignment="1">
      <alignment shrinkToFit="1"/>
    </xf>
    <xf numFmtId="2" fontId="18" fillId="2" borderId="1" xfId="0" applyNumberFormat="1" applyFont="1" applyFill="1" applyBorder="1" applyAlignment="1">
      <alignment shrinkToFit="1"/>
    </xf>
    <xf numFmtId="0" fontId="13" fillId="0" borderId="0" xfId="0" applyFont="1" applyAlignment="1" applyProtection="1">
      <alignment vertical="center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right"/>
    </xf>
    <xf numFmtId="0" fontId="0" fillId="0" borderId="0" xfId="0" applyBorder="1" applyProtection="1"/>
    <xf numFmtId="0" fontId="45" fillId="0" borderId="0" xfId="0" applyFont="1" applyAlignment="1">
      <alignment horizont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7" fillId="0" borderId="0" xfId="0" applyFont="1"/>
    <xf numFmtId="0" fontId="0" fillId="0" borderId="0" xfId="0" applyFont="1" applyAlignment="1"/>
    <xf numFmtId="0" fontId="48" fillId="0" borderId="31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5" fillId="0" borderId="36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vertical="center" wrapText="1"/>
    </xf>
    <xf numFmtId="0" fontId="45" fillId="0" borderId="42" xfId="0" applyFont="1" applyBorder="1" applyAlignment="1">
      <alignment horizontal="center" vertical="center" wrapText="1"/>
    </xf>
    <xf numFmtId="0" fontId="45" fillId="0" borderId="31" xfId="0" applyFont="1" applyBorder="1" applyAlignment="1">
      <alignment horizontal="center" vertical="center"/>
    </xf>
    <xf numFmtId="0" fontId="45" fillId="0" borderId="41" xfId="0" applyFont="1" applyBorder="1" applyAlignment="1">
      <alignment horizontal="center" vertical="center"/>
    </xf>
    <xf numFmtId="2" fontId="50" fillId="0" borderId="36" xfId="0" applyNumberFormat="1" applyFont="1" applyBorder="1" applyAlignment="1">
      <alignment horizontal="center" vertical="center" wrapText="1"/>
    </xf>
    <xf numFmtId="2" fontId="51" fillId="7" borderId="36" xfId="0" applyNumberFormat="1" applyFont="1" applyFill="1" applyBorder="1" applyAlignment="1">
      <alignment horizontal="center" vertical="center" wrapText="1"/>
    </xf>
    <xf numFmtId="0" fontId="50" fillId="6" borderId="41" xfId="0" applyFont="1" applyFill="1" applyBorder="1" applyAlignment="1">
      <alignment horizontal="center" vertical="center" wrapText="1"/>
    </xf>
    <xf numFmtId="2" fontId="51" fillId="7" borderId="42" xfId="0" applyNumberFormat="1" applyFont="1" applyFill="1" applyBorder="1" applyAlignment="1">
      <alignment horizontal="center" vertical="center" shrinkToFit="1"/>
    </xf>
    <xf numFmtId="2" fontId="50" fillId="6" borderId="31" xfId="0" applyNumberFormat="1" applyFont="1" applyFill="1" applyBorder="1" applyAlignment="1">
      <alignment horizontal="center" vertical="center" shrinkToFit="1"/>
    </xf>
    <xf numFmtId="2" fontId="50" fillId="6" borderId="41" xfId="0" applyNumberFormat="1" applyFont="1" applyFill="1" applyBorder="1" applyAlignment="1">
      <alignment horizontal="center" vertical="center" shrinkToFit="1"/>
    </xf>
    <xf numFmtId="2" fontId="50" fillId="8" borderId="41" xfId="0" applyNumberFormat="1" applyFont="1" applyFill="1" applyBorder="1" applyAlignment="1">
      <alignment horizontal="center" vertical="center" shrinkToFit="1"/>
    </xf>
    <xf numFmtId="0" fontId="50" fillId="0" borderId="0" xfId="0" applyFont="1" applyAlignment="1">
      <alignment horizontal="right" vertical="top" wrapText="1"/>
    </xf>
    <xf numFmtId="0" fontId="50" fillId="0" borderId="24" xfId="0" applyFont="1" applyBorder="1" applyAlignment="1">
      <alignment vertical="top" wrapText="1"/>
    </xf>
    <xf numFmtId="0" fontId="50" fillId="0" borderId="0" xfId="0" applyFont="1" applyAlignment="1">
      <alignment vertical="top" wrapText="1"/>
    </xf>
    <xf numFmtId="0" fontId="50" fillId="0" borderId="0" xfId="0" applyFont="1"/>
    <xf numFmtId="0" fontId="52" fillId="0" borderId="0" xfId="0" applyFont="1" applyAlignment="1">
      <alignment vertical="center"/>
    </xf>
    <xf numFmtId="164" fontId="47" fillId="0" borderId="0" xfId="0" applyNumberFormat="1" applyFont="1" applyAlignment="1">
      <alignment vertical="center"/>
    </xf>
    <xf numFmtId="0" fontId="48" fillId="0" borderId="41" xfId="0" applyFont="1" applyBorder="1" applyAlignment="1">
      <alignment horizontal="center" vertical="center" wrapText="1" shrinkToFit="1"/>
    </xf>
    <xf numFmtId="0" fontId="48" fillId="0" borderId="41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53" fillId="0" borderId="0" xfId="0" applyFont="1" applyAlignment="1">
      <alignment horizontal="right" wrapText="1"/>
    </xf>
    <xf numFmtId="0" fontId="48" fillId="0" borderId="0" xfId="0" applyFont="1" applyAlignment="1">
      <alignment vertical="center" wrapText="1"/>
    </xf>
    <xf numFmtId="0" fontId="54" fillId="0" borderId="41" xfId="0" applyFont="1" applyBorder="1" applyAlignment="1">
      <alignment horizontal="center" vertical="top" wrapText="1"/>
    </xf>
    <xf numFmtId="2" fontId="50" fillId="0" borderId="41" xfId="0" applyNumberFormat="1" applyFont="1" applyBorder="1" applyAlignment="1">
      <alignment horizontal="center" vertical="center" shrinkToFit="1"/>
    </xf>
    <xf numFmtId="2" fontId="50" fillId="6" borderId="36" xfId="0" applyNumberFormat="1" applyFont="1" applyFill="1" applyBorder="1" applyAlignment="1">
      <alignment horizontal="center" vertical="center" shrinkToFit="1"/>
    </xf>
    <xf numFmtId="2" fontId="55" fillId="0" borderId="0" xfId="0" applyNumberFormat="1" applyFont="1" applyAlignment="1">
      <alignment shrinkToFit="1"/>
    </xf>
    <xf numFmtId="0" fontId="54" fillId="0" borderId="39" xfId="0" applyFont="1" applyBorder="1" applyAlignment="1">
      <alignment horizontal="center" vertical="top" wrapText="1"/>
    </xf>
    <xf numFmtId="2" fontId="50" fillId="7" borderId="41" xfId="0" applyNumberFormat="1" applyFont="1" applyFill="1" applyBorder="1" applyAlignment="1">
      <alignment horizontal="center" vertical="center" shrinkToFit="1"/>
    </xf>
    <xf numFmtId="0" fontId="47" fillId="0" borderId="41" xfId="0" applyFont="1" applyBorder="1" applyAlignment="1">
      <alignment horizontal="center" vertical="top" wrapText="1"/>
    </xf>
    <xf numFmtId="2" fontId="44" fillId="0" borderId="41" xfId="0" applyNumberFormat="1" applyFont="1" applyBorder="1" applyAlignment="1">
      <alignment horizontal="center" shrinkToFit="1"/>
    </xf>
    <xf numFmtId="2" fontId="44" fillId="0" borderId="36" xfId="0" applyNumberFormat="1" applyFont="1" applyBorder="1" applyAlignment="1">
      <alignment horizontal="center" shrinkToFit="1"/>
    </xf>
    <xf numFmtId="0" fontId="57" fillId="0" borderId="0" xfId="0" applyFont="1"/>
    <xf numFmtId="0" fontId="46" fillId="0" borderId="0" xfId="0" applyFont="1"/>
    <xf numFmtId="0" fontId="48" fillId="0" borderId="27" xfId="0" applyFont="1" applyBorder="1" applyAlignment="1">
      <alignment horizontal="center" vertical="center" wrapText="1"/>
    </xf>
    <xf numFmtId="0" fontId="45" fillId="0" borderId="27" xfId="0" applyFont="1" applyBorder="1" applyAlignment="1">
      <alignment horizontal="center" vertical="center" wrapText="1"/>
    </xf>
    <xf numFmtId="0" fontId="45" fillId="0" borderId="41" xfId="0" applyFont="1" applyBorder="1" applyAlignment="1">
      <alignment horizontal="center" wrapText="1"/>
    </xf>
    <xf numFmtId="2" fontId="50" fillId="6" borderId="41" xfId="0" applyNumberFormat="1" applyFont="1" applyFill="1" applyBorder="1" applyAlignment="1">
      <alignment horizontal="center" shrinkToFit="1"/>
    </xf>
    <xf numFmtId="0" fontId="46" fillId="0" borderId="0" xfId="0" applyFont="1" applyAlignment="1">
      <alignment horizontal="left"/>
    </xf>
    <xf numFmtId="0" fontId="44" fillId="0" borderId="0" xfId="0" applyFont="1"/>
    <xf numFmtId="0" fontId="44" fillId="0" borderId="23" xfId="0" applyFont="1" applyBorder="1" applyAlignment="1">
      <alignment horizontal="center"/>
    </xf>
    <xf numFmtId="0" fontId="58" fillId="0" borderId="0" xfId="0" applyFont="1" applyProtection="1">
      <protection locked="0"/>
    </xf>
    <xf numFmtId="0" fontId="2" fillId="0" borderId="0" xfId="4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2" fontId="4" fillId="0" borderId="4" xfId="0" applyNumberFormat="1" applyFont="1" applyBorder="1" applyAlignment="1">
      <alignment horizontal="center" vertical="center" wrapText="1"/>
    </xf>
    <xf numFmtId="2" fontId="26" fillId="3" borderId="4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shrinkToFit="1"/>
    </xf>
    <xf numFmtId="2" fontId="4" fillId="5" borderId="1" xfId="0" applyNumberFormat="1" applyFont="1" applyFill="1" applyBorder="1" applyAlignment="1">
      <alignment horizontal="center" vertical="center" shrinkToFit="1"/>
    </xf>
    <xf numFmtId="0" fontId="4" fillId="0" borderId="0" xfId="0" applyFont="1" applyAlignment="1">
      <alignment horizontal="right" vertical="top" wrapText="1"/>
    </xf>
    <xf numFmtId="0" fontId="4" fillId="0" borderId="0" xfId="0" applyFont="1" applyAlignment="1">
      <alignment vertical="top" wrapText="1"/>
    </xf>
    <xf numFmtId="0" fontId="4" fillId="0" borderId="0" xfId="0" applyFont="1"/>
    <xf numFmtId="0" fontId="13" fillId="0" borderId="0" xfId="0" applyFont="1"/>
    <xf numFmtId="0" fontId="23" fillId="0" borderId="0" xfId="0" applyFont="1" applyAlignment="1" applyProtection="1">
      <alignment vertical="center"/>
      <protection locked="0"/>
    </xf>
    <xf numFmtId="164" fontId="13" fillId="0" borderId="0" xfId="0" applyNumberFormat="1" applyFont="1" applyAlignment="1" applyProtection="1">
      <alignment vertical="center"/>
      <protection locked="0"/>
    </xf>
    <xf numFmtId="0" fontId="1" fillId="0" borderId="1" xfId="0" applyFont="1" applyBorder="1" applyAlignment="1">
      <alignment horizontal="center" vertical="center" wrapText="1" shrinkToFit="1"/>
    </xf>
    <xf numFmtId="0" fontId="1" fillId="0" borderId="4" xfId="0" applyFont="1" applyBorder="1" applyAlignment="1">
      <alignment horizontal="center" vertical="center" wrapText="1"/>
    </xf>
    <xf numFmtId="0" fontId="42" fillId="0" borderId="0" xfId="0" applyFont="1" applyAlignment="1">
      <alignment horizontal="right" wrapText="1"/>
    </xf>
    <xf numFmtId="0" fontId="2" fillId="0" borderId="8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top" wrapText="1"/>
    </xf>
    <xf numFmtId="2" fontId="18" fillId="0" borderId="0" xfId="0" applyNumberFormat="1" applyFont="1" applyAlignment="1">
      <alignment shrinkToFit="1"/>
    </xf>
    <xf numFmtId="0" fontId="5" fillId="0" borderId="3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2" fontId="12" fillId="0" borderId="1" xfId="0" applyNumberFormat="1" applyFont="1" applyBorder="1" applyAlignment="1">
      <alignment horizontal="center" shrinkToFit="1"/>
    </xf>
    <xf numFmtId="2" fontId="12" fillId="0" borderId="4" xfId="0" applyNumberFormat="1" applyFont="1" applyBorder="1" applyAlignment="1">
      <alignment horizontal="center" shrinkToFit="1"/>
    </xf>
    <xf numFmtId="0" fontId="3" fillId="0" borderId="0" xfId="0" applyFont="1"/>
    <xf numFmtId="0" fontId="28" fillId="0" borderId="1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5" fillId="0" borderId="0" xfId="0" applyFont="1"/>
    <xf numFmtId="0" fontId="12" fillId="0" borderId="6" xfId="0" applyFont="1" applyBorder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6" xfId="0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2" fillId="0" borderId="4" xfId="0" applyFont="1" applyBorder="1" applyAlignment="1" applyProtection="1">
      <alignment horizontal="center" wrapText="1"/>
    </xf>
    <xf numFmtId="0" fontId="2" fillId="0" borderId="8" xfId="0" applyFont="1" applyBorder="1" applyAlignment="1" applyProtection="1">
      <alignment horizontal="center" wrapText="1"/>
    </xf>
    <xf numFmtId="2" fontId="4" fillId="2" borderId="4" xfId="0" applyNumberFormat="1" applyFont="1" applyFill="1" applyBorder="1" applyAlignment="1" applyProtection="1">
      <alignment horizontal="center" shrinkToFit="1"/>
      <protection locked="0"/>
    </xf>
    <xf numFmtId="2" fontId="4" fillId="2" borderId="8" xfId="0" applyNumberFormat="1" applyFont="1" applyFill="1" applyBorder="1" applyAlignment="1" applyProtection="1">
      <alignment horizontal="center" shrinkToFit="1"/>
      <protection locked="0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8" xfId="0" applyFont="1" applyBorder="1" applyAlignment="1" applyProtection="1">
      <alignment horizontal="center" vertical="center" wrapText="1"/>
    </xf>
    <xf numFmtId="0" fontId="29" fillId="0" borderId="5" xfId="0" applyFont="1" applyBorder="1" applyAlignment="1" applyProtection="1">
      <alignment horizontal="center" vertical="center" wrapText="1"/>
    </xf>
    <xf numFmtId="0" fontId="29" fillId="0" borderId="3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wrapText="1"/>
    </xf>
    <xf numFmtId="0" fontId="5" fillId="0" borderId="10" xfId="0" applyFont="1" applyBorder="1" applyAlignment="1" applyProtection="1">
      <alignment horizontal="left" wrapText="1"/>
    </xf>
    <xf numFmtId="0" fontId="5" fillId="0" borderId="8" xfId="0" applyFont="1" applyBorder="1" applyAlignment="1" applyProtection="1">
      <alignment horizontal="left" wrapText="1"/>
    </xf>
    <xf numFmtId="2" fontId="4" fillId="0" borderId="4" xfId="0" applyNumberFormat="1" applyFont="1" applyBorder="1" applyAlignment="1" applyProtection="1">
      <alignment horizontal="center" vertical="center" shrinkToFit="1"/>
    </xf>
    <xf numFmtId="2" fontId="4" fillId="0" borderId="11" xfId="0" applyNumberFormat="1" applyFont="1" applyBorder="1" applyAlignment="1" applyProtection="1">
      <alignment horizontal="center" vertical="center" shrinkToFi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17" fillId="0" borderId="1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vertical="center"/>
    </xf>
    <xf numFmtId="0" fontId="0" fillId="0" borderId="6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7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textRotation="90" wrapText="1"/>
    </xf>
    <xf numFmtId="0" fontId="1" fillId="0" borderId="3" xfId="0" applyFont="1" applyBorder="1" applyAlignment="1" applyProtection="1">
      <alignment horizontal="center" vertical="center" textRotation="90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4" fillId="0" borderId="4" xfId="0" applyFont="1" applyBorder="1" applyAlignment="1" applyProtection="1">
      <alignment horizontal="right" vertical="top" wrapText="1"/>
    </xf>
    <xf numFmtId="0" fontId="14" fillId="0" borderId="10" xfId="0" applyFont="1" applyBorder="1" applyAlignment="1" applyProtection="1">
      <alignment horizontal="right" vertical="top" wrapText="1"/>
    </xf>
    <xf numFmtId="0" fontId="14" fillId="0" borderId="8" xfId="0" applyFont="1" applyBorder="1" applyAlignment="1" applyProtection="1">
      <alignment horizontal="right" vertical="top" wrapText="1"/>
    </xf>
    <xf numFmtId="2" fontId="12" fillId="0" borderId="4" xfId="0" applyNumberFormat="1" applyFont="1" applyBorder="1" applyAlignment="1" applyProtection="1">
      <alignment horizontal="center" shrinkToFit="1"/>
    </xf>
    <xf numFmtId="2" fontId="12" fillId="0" borderId="11" xfId="0" applyNumberFormat="1" applyFont="1" applyBorder="1" applyAlignment="1" applyProtection="1">
      <alignment horizontal="center" shrinkToFit="1"/>
    </xf>
    <xf numFmtId="2" fontId="12" fillId="0" borderId="12" xfId="0" applyNumberFormat="1" applyFont="1" applyBorder="1" applyAlignment="1" applyProtection="1">
      <alignment horizontal="center" shrinkToFit="1"/>
    </xf>
    <xf numFmtId="2" fontId="12" fillId="0" borderId="8" xfId="0" applyNumberFormat="1" applyFont="1" applyBorder="1" applyAlignment="1" applyProtection="1">
      <alignment horizontal="center" shrinkToFit="1"/>
    </xf>
    <xf numFmtId="0" fontId="1" fillId="0" borderId="13" xfId="0" applyFont="1" applyBorder="1" applyAlignment="1" applyProtection="1">
      <alignment horizontal="center" vertical="center" wrapText="1"/>
    </xf>
    <xf numFmtId="0" fontId="17" fillId="0" borderId="14" xfId="0" applyFont="1" applyBorder="1" applyAlignment="1" applyProtection="1">
      <alignment horizontal="center" vertical="center" wrapText="1"/>
    </xf>
    <xf numFmtId="0" fontId="17" fillId="0" borderId="15" xfId="0" applyFont="1" applyBorder="1" applyAlignment="1" applyProtection="1">
      <alignment horizontal="center" vertical="center" wrapText="1"/>
    </xf>
    <xf numFmtId="0" fontId="17" fillId="0" borderId="16" xfId="0" applyFont="1" applyBorder="1" applyAlignment="1" applyProtection="1">
      <alignment horizontal="center" vertical="center" wrapText="1"/>
    </xf>
    <xf numFmtId="0" fontId="17" fillId="0" borderId="5" xfId="0" applyFont="1" applyBorder="1" applyAlignment="1" applyProtection="1">
      <alignment horizontal="center" vertical="center" textRotation="90" wrapText="1"/>
    </xf>
    <xf numFmtId="0" fontId="17" fillId="0" borderId="3" xfId="0" applyFont="1" applyBorder="1" applyAlignment="1" applyProtection="1">
      <alignment horizontal="center" vertical="center" textRotation="90" wrapText="1"/>
    </xf>
    <xf numFmtId="0" fontId="28" fillId="0" borderId="4" xfId="0" applyFont="1" applyBorder="1" applyAlignment="1" applyProtection="1">
      <alignment horizontal="center" vertical="center" wrapText="1"/>
    </xf>
    <xf numFmtId="0" fontId="28" fillId="0" borderId="8" xfId="0" applyFont="1" applyBorder="1" applyAlignment="1" applyProtection="1">
      <alignment horizontal="center" vertical="center" wrapText="1"/>
    </xf>
    <xf numFmtId="2" fontId="4" fillId="2" borderId="17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 wrapText="1"/>
    </xf>
    <xf numFmtId="0" fontId="8" fillId="0" borderId="4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8" xfId="0" applyFont="1" applyBorder="1" applyAlignment="1" applyProtection="1">
      <alignment horizontal="center" vertical="center" wrapText="1"/>
    </xf>
    <xf numFmtId="0" fontId="12" fillId="0" borderId="13" xfId="0" applyFont="1" applyBorder="1" applyAlignment="1" applyProtection="1">
      <alignment horizontal="center" wrapText="1"/>
      <protection locked="0"/>
    </xf>
    <xf numFmtId="0" fontId="12" fillId="0" borderId="18" xfId="0" applyFont="1" applyBorder="1" applyAlignment="1" applyProtection="1">
      <alignment horizontal="center" wrapText="1"/>
      <protection locked="0"/>
    </xf>
    <xf numFmtId="0" fontId="12" fillId="0" borderId="15" xfId="0" applyFont="1" applyBorder="1" applyAlignment="1" applyProtection="1">
      <alignment horizontal="center" wrapText="1"/>
      <protection locked="0"/>
    </xf>
    <xf numFmtId="0" fontId="12" fillId="0" borderId="19" xfId="0" applyFont="1" applyBorder="1" applyAlignment="1" applyProtection="1">
      <alignment horizontal="center" wrapText="1"/>
      <protection locked="0"/>
    </xf>
    <xf numFmtId="0" fontId="12" fillId="0" borderId="17" xfId="0" applyFont="1" applyBorder="1" applyAlignment="1" applyProtection="1">
      <alignment horizontal="center" wrapText="1"/>
      <protection locked="0"/>
    </xf>
    <xf numFmtId="0" fontId="12" fillId="0" borderId="1" xfId="0" applyFont="1" applyBorder="1" applyAlignment="1" applyProtection="1">
      <alignment horizontal="center" wrapText="1"/>
      <protection locked="0"/>
    </xf>
    <xf numFmtId="0" fontId="22" fillId="0" borderId="4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10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8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0" xfId="0" applyFont="1" applyAlignment="1" applyProtection="1">
      <alignment vertical="center"/>
    </xf>
    <xf numFmtId="0" fontId="13" fillId="0" borderId="0" xfId="0" applyFont="1" applyAlignment="1" applyProtection="1">
      <alignment vertical="center"/>
    </xf>
    <xf numFmtId="1" fontId="19" fillId="0" borderId="4" xfId="0" applyNumberFormat="1" applyFont="1" applyFill="1" applyBorder="1" applyAlignment="1">
      <alignment horizontal="right"/>
    </xf>
    <xf numFmtId="1" fontId="19" fillId="0" borderId="8" xfId="0" applyNumberFormat="1" applyFont="1" applyFill="1" applyBorder="1" applyAlignment="1">
      <alignment horizontal="right"/>
    </xf>
    <xf numFmtId="0" fontId="17" fillId="0" borderId="5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0" fillId="0" borderId="5" xfId="0" applyBorder="1" applyAlignment="1" applyProtection="1">
      <alignment horizontal="center" wrapText="1"/>
      <protection locked="0"/>
    </xf>
    <xf numFmtId="0" fontId="0" fillId="0" borderId="3" xfId="0" applyBorder="1" applyAlignment="1" applyProtection="1">
      <alignment horizontal="center" wrapText="1"/>
      <protection locked="0"/>
    </xf>
    <xf numFmtId="0" fontId="3" fillId="0" borderId="0" xfId="0" applyFont="1" applyBorder="1" applyAlignment="1" applyProtection="1">
      <alignment vertical="center"/>
    </xf>
    <xf numFmtId="0" fontId="2" fillId="0" borderId="5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 textRotation="90" wrapText="1"/>
    </xf>
    <xf numFmtId="0" fontId="32" fillId="0" borderId="5" xfId="0" applyFont="1" applyBorder="1" applyAlignment="1">
      <alignment horizontal="center" wrapText="1"/>
    </xf>
    <xf numFmtId="0" fontId="32" fillId="0" borderId="3" xfId="0" applyFont="1" applyBorder="1" applyAlignment="1">
      <alignment horizont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6" xfId="0" applyFont="1" applyBorder="1" applyAlignment="1">
      <alignment vertical="center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22" fillId="0" borderId="5" xfId="0" applyFont="1" applyBorder="1" applyAlignment="1">
      <alignment horizontal="center" wrapText="1"/>
    </xf>
    <xf numFmtId="0" fontId="22" fillId="0" borderId="22" xfId="0" applyFont="1" applyBorder="1" applyAlignment="1">
      <alignment horizontal="center" wrapText="1"/>
    </xf>
    <xf numFmtId="0" fontId="22" fillId="0" borderId="3" xfId="0" applyFont="1" applyBorder="1" applyAlignment="1">
      <alignment horizontal="center" wrapText="1"/>
    </xf>
    <xf numFmtId="0" fontId="22" fillId="0" borderId="1" xfId="0" applyFont="1" applyBorder="1" applyAlignment="1">
      <alignment horizontal="center" vertical="top" wrapText="1"/>
    </xf>
    <xf numFmtId="0" fontId="15" fillId="0" borderId="6" xfId="4" applyFont="1" applyBorder="1" applyAlignment="1" applyProtection="1">
      <alignment horizontal="center" shrinkToFit="1"/>
    </xf>
    <xf numFmtId="0" fontId="2" fillId="0" borderId="2" xfId="4" applyFont="1" applyBorder="1" applyAlignment="1" applyProtection="1">
      <alignment horizontal="center"/>
    </xf>
    <xf numFmtId="2" fontId="4" fillId="0" borderId="17" xfId="0" applyNumberFormat="1" applyFont="1" applyFill="1" applyBorder="1" applyAlignment="1" applyProtection="1">
      <alignment horizontal="center" vertical="center" shrinkToFit="1"/>
    </xf>
    <xf numFmtId="2" fontId="4" fillId="0" borderId="1" xfId="0" applyNumberFormat="1" applyFont="1" applyFill="1" applyBorder="1" applyAlignment="1" applyProtection="1">
      <alignment horizontal="center" vertical="center" shrinkToFit="1"/>
    </xf>
    <xf numFmtId="2" fontId="4" fillId="3" borderId="12" xfId="0" applyNumberFormat="1" applyFont="1" applyFill="1" applyBorder="1" applyAlignment="1" applyProtection="1">
      <alignment horizontal="center" vertical="center" shrinkToFit="1"/>
    </xf>
    <xf numFmtId="2" fontId="4" fillId="3" borderId="8" xfId="0" applyNumberFormat="1" applyFont="1" applyFill="1" applyBorder="1" applyAlignment="1" applyProtection="1">
      <alignment horizontal="center" vertical="center" shrinkToFit="1"/>
    </xf>
    <xf numFmtId="0" fontId="41" fillId="0" borderId="0" xfId="0" applyFont="1" applyAlignment="1">
      <alignment horizontal="left" wrapText="1"/>
    </xf>
    <xf numFmtId="2" fontId="50" fillId="0" borderId="36" xfId="0" applyNumberFormat="1" applyFont="1" applyBorder="1" applyAlignment="1">
      <alignment horizontal="center" vertical="center" shrinkToFit="1"/>
    </xf>
    <xf numFmtId="0" fontId="35" fillId="0" borderId="47" xfId="0" applyFont="1" applyBorder="1"/>
    <xf numFmtId="2" fontId="50" fillId="0" borderId="29" xfId="0" applyNumberFormat="1" applyFont="1" applyBorder="1" applyAlignment="1">
      <alignment horizontal="center" vertical="center" shrinkToFit="1"/>
    </xf>
    <xf numFmtId="0" fontId="35" fillId="0" borderId="31" xfId="0" applyFont="1" applyBorder="1"/>
    <xf numFmtId="0" fontId="45" fillId="0" borderId="36" xfId="0" applyFont="1" applyBorder="1" applyAlignment="1">
      <alignment horizontal="center" vertical="center" wrapText="1"/>
    </xf>
    <xf numFmtId="0" fontId="35" fillId="0" borderId="30" xfId="0" applyFont="1" applyBorder="1"/>
    <xf numFmtId="2" fontId="50" fillId="6" borderId="36" xfId="0" applyNumberFormat="1" applyFont="1" applyFill="1" applyBorder="1" applyAlignment="1">
      <alignment horizontal="center" vertical="center" shrinkToFit="1"/>
    </xf>
    <xf numFmtId="0" fontId="44" fillId="0" borderId="23" xfId="0" applyFont="1" applyBorder="1" applyAlignment="1">
      <alignment horizontal="center" shrinkToFit="1"/>
    </xf>
    <xf numFmtId="0" fontId="35" fillId="0" borderId="23" xfId="0" applyFont="1" applyBorder="1"/>
    <xf numFmtId="2" fontId="50" fillId="6" borderId="29" xfId="0" applyNumberFormat="1" applyFont="1" applyFill="1" applyBorder="1" applyAlignment="1">
      <alignment horizontal="center" vertical="center" shrinkToFit="1"/>
    </xf>
    <xf numFmtId="0" fontId="54" fillId="0" borderId="36" xfId="0" applyFont="1" applyBorder="1" applyAlignment="1">
      <alignment horizontal="left" wrapText="1"/>
    </xf>
    <xf numFmtId="0" fontId="46" fillId="0" borderId="23" xfId="0" applyFont="1" applyBorder="1" applyAlignment="1">
      <alignment vertical="center"/>
    </xf>
    <xf numFmtId="0" fontId="45" fillId="0" borderId="27" xfId="0" applyFont="1" applyBorder="1" applyAlignment="1">
      <alignment horizontal="center" vertical="center" wrapText="1"/>
    </xf>
    <xf numFmtId="0" fontId="35" fillId="0" borderId="39" xfId="0" applyFont="1" applyBorder="1"/>
    <xf numFmtId="0" fontId="48" fillId="0" borderId="25" xfId="0" applyFont="1" applyBorder="1" applyAlignment="1">
      <alignment horizontal="center" vertical="center" wrapText="1"/>
    </xf>
    <xf numFmtId="0" fontId="35" fillId="0" borderId="24" xfId="0" applyFont="1" applyBorder="1"/>
    <xf numFmtId="0" fontId="35" fillId="0" borderId="26" xfId="0" applyFont="1" applyBorder="1"/>
    <xf numFmtId="0" fontId="35" fillId="0" borderId="37" xfId="0" applyFont="1" applyBorder="1"/>
    <xf numFmtId="0" fontId="35" fillId="0" borderId="38" xfId="0" applyFont="1" applyBorder="1"/>
    <xf numFmtId="0" fontId="49" fillId="0" borderId="36" xfId="0" applyFont="1" applyBorder="1" applyAlignment="1">
      <alignment horizontal="center" vertical="center" wrapText="1"/>
    </xf>
    <xf numFmtId="0" fontId="44" fillId="0" borderId="25" xfId="0" applyFont="1" applyBorder="1" applyAlignment="1">
      <alignment horizontal="center" wrapText="1"/>
    </xf>
    <xf numFmtId="0" fontId="35" fillId="0" borderId="43" xfId="0" applyFont="1" applyBorder="1"/>
    <xf numFmtId="0" fontId="35" fillId="0" borderId="45" xfId="0" applyFont="1" applyBorder="1"/>
    <xf numFmtId="0" fontId="44" fillId="0" borderId="44" xfId="0" applyFont="1" applyBorder="1" applyAlignment="1">
      <alignment horizontal="center" wrapText="1"/>
    </xf>
    <xf numFmtId="0" fontId="35" fillId="0" borderId="46" xfId="0" applyFont="1" applyBorder="1"/>
    <xf numFmtId="0" fontId="45" fillId="0" borderId="29" xfId="0" applyFont="1" applyBorder="1" applyAlignment="1">
      <alignment horizontal="center" vertical="center" wrapText="1"/>
    </xf>
    <xf numFmtId="0" fontId="45" fillId="0" borderId="24" xfId="0" applyFont="1" applyBorder="1" applyAlignment="1">
      <alignment horizontal="center"/>
    </xf>
    <xf numFmtId="0" fontId="35" fillId="0" borderId="32" xfId="0" applyFont="1" applyBorder="1"/>
    <xf numFmtId="0" fontId="0" fillId="0" borderId="0" xfId="0" applyFont="1" applyAlignment="1"/>
    <xf numFmtId="0" fontId="35" fillId="0" borderId="33" xfId="0" applyFont="1" applyBorder="1"/>
    <xf numFmtId="0" fontId="48" fillId="0" borderId="27" xfId="0" applyFont="1" applyBorder="1" applyAlignment="1">
      <alignment horizontal="center" vertical="center" wrapText="1"/>
    </xf>
    <xf numFmtId="0" fontId="35" fillId="0" borderId="34" xfId="0" applyFont="1" applyBorder="1"/>
    <xf numFmtId="0" fontId="48" fillId="0" borderId="28" xfId="0" applyFont="1" applyBorder="1" applyAlignment="1">
      <alignment horizontal="center" vertical="center" wrapText="1"/>
    </xf>
    <xf numFmtId="0" fontId="35" fillId="0" borderId="35" xfId="0" applyFont="1" applyBorder="1"/>
    <xf numFmtId="0" fontId="35" fillId="0" borderId="40" xfId="0" applyFont="1" applyBorder="1"/>
    <xf numFmtId="0" fontId="48" fillId="0" borderId="29" xfId="0" applyFont="1" applyBorder="1" applyAlignment="1">
      <alignment horizontal="center" vertical="center"/>
    </xf>
    <xf numFmtId="0" fontId="48" fillId="0" borderId="29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 wrapText="1"/>
    </xf>
    <xf numFmtId="0" fontId="48" fillId="0" borderId="36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2" fontId="50" fillId="7" borderId="29" xfId="0" applyNumberFormat="1" applyFont="1" applyFill="1" applyBorder="1" applyAlignment="1">
      <alignment horizontal="center" vertical="center" shrinkToFit="1"/>
    </xf>
    <xf numFmtId="2" fontId="44" fillId="0" borderId="29" xfId="0" applyNumberFormat="1" applyFont="1" applyBorder="1" applyAlignment="1">
      <alignment horizontal="center" shrinkToFit="1"/>
    </xf>
    <xf numFmtId="0" fontId="45" fillId="0" borderId="27" xfId="0" applyFont="1" applyBorder="1" applyAlignment="1">
      <alignment horizontal="center" vertical="center" textRotation="90" wrapText="1"/>
    </xf>
    <xf numFmtId="0" fontId="45" fillId="0" borderId="36" xfId="0" applyFont="1" applyBorder="1" applyAlignment="1">
      <alignment horizontal="center" wrapText="1"/>
    </xf>
    <xf numFmtId="2" fontId="50" fillId="6" borderId="36" xfId="0" applyNumberFormat="1" applyFont="1" applyFill="1" applyBorder="1" applyAlignment="1">
      <alignment horizontal="center" shrinkToFit="1"/>
    </xf>
    <xf numFmtId="0" fontId="48" fillId="0" borderId="27" xfId="0" applyFont="1" applyBorder="1" applyAlignment="1">
      <alignment horizontal="center" vertical="center" textRotation="90" wrapText="1"/>
    </xf>
    <xf numFmtId="0" fontId="56" fillId="0" borderId="36" xfId="0" applyFont="1" applyBorder="1" applyAlignment="1">
      <alignment horizontal="right" vertical="top" wrapText="1"/>
    </xf>
    <xf numFmtId="2" fontId="44" fillId="0" borderId="36" xfId="0" applyNumberFormat="1" applyFont="1" applyBorder="1" applyAlignment="1">
      <alignment horizontal="center" shrinkToFit="1"/>
    </xf>
    <xf numFmtId="0" fontId="15" fillId="0" borderId="6" xfId="4" applyFont="1" applyBorder="1" applyAlignment="1">
      <alignment horizontal="center" shrinkToFit="1"/>
    </xf>
    <xf numFmtId="0" fontId="2" fillId="0" borderId="2" xfId="4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17" fillId="0" borderId="1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wrapText="1"/>
    </xf>
    <xf numFmtId="0" fontId="5" fillId="0" borderId="10" xfId="0" applyFont="1" applyBorder="1" applyAlignment="1">
      <alignment horizontal="left" wrapText="1"/>
    </xf>
    <xf numFmtId="0" fontId="5" fillId="0" borderId="8" xfId="0" applyFont="1" applyBorder="1" applyAlignment="1">
      <alignment horizontal="left" wrapText="1"/>
    </xf>
    <xf numFmtId="2" fontId="4" fillId="0" borderId="4" xfId="0" applyNumberFormat="1" applyFont="1" applyBorder="1" applyAlignment="1">
      <alignment horizontal="center" vertical="center" shrinkToFit="1"/>
    </xf>
    <xf numFmtId="2" fontId="4" fillId="0" borderId="11" xfId="0" applyNumberFormat="1" applyFont="1" applyBorder="1" applyAlignment="1">
      <alignment horizontal="center" vertical="center" shrinkToFit="1"/>
    </xf>
    <xf numFmtId="2" fontId="4" fillId="0" borderId="17" xfId="0" applyNumberFormat="1" applyFont="1" applyBorder="1" applyAlignment="1">
      <alignment horizontal="center" vertical="center" shrinkToFit="1"/>
    </xf>
    <xf numFmtId="2" fontId="4" fillId="0" borderId="1" xfId="0" applyNumberFormat="1" applyFont="1" applyBorder="1" applyAlignment="1">
      <alignment horizontal="center" vertical="center" shrinkToFit="1"/>
    </xf>
    <xf numFmtId="2" fontId="4" fillId="3" borderId="12" xfId="0" applyNumberFormat="1" applyFont="1" applyFill="1" applyBorder="1" applyAlignment="1">
      <alignment horizontal="center" vertical="center" shrinkToFit="1"/>
    </xf>
    <xf numFmtId="2" fontId="4" fillId="3" borderId="8" xfId="0" applyNumberFormat="1" applyFont="1" applyFill="1" applyBorder="1" applyAlignment="1">
      <alignment horizontal="center" vertical="center" shrinkToFit="1"/>
    </xf>
    <xf numFmtId="2" fontId="12" fillId="0" borderId="4" xfId="0" applyNumberFormat="1" applyFont="1" applyBorder="1" applyAlignment="1">
      <alignment horizontal="center" shrinkToFit="1"/>
    </xf>
    <xf numFmtId="2" fontId="12" fillId="0" borderId="11" xfId="0" applyNumberFormat="1" applyFont="1" applyBorder="1" applyAlignment="1">
      <alignment horizontal="center" shrinkToFit="1"/>
    </xf>
    <xf numFmtId="2" fontId="12" fillId="0" borderId="12" xfId="0" applyNumberFormat="1" applyFont="1" applyBorder="1" applyAlignment="1">
      <alignment horizontal="center" shrinkToFit="1"/>
    </xf>
    <xf numFmtId="2" fontId="12" fillId="0" borderId="8" xfId="0" applyNumberFormat="1" applyFont="1" applyBorder="1" applyAlignment="1">
      <alignment horizontal="center" shrinkToFit="1"/>
    </xf>
    <xf numFmtId="0" fontId="17" fillId="0" borderId="14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textRotation="90" wrapText="1"/>
    </xf>
    <xf numFmtId="0" fontId="17" fillId="0" borderId="3" xfId="0" applyFont="1" applyBorder="1" applyAlignment="1">
      <alignment horizontal="center" vertical="center" textRotation="90" wrapText="1"/>
    </xf>
    <xf numFmtId="0" fontId="2" fillId="0" borderId="4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29" fillId="0" borderId="5" xfId="0" applyFont="1" applyBorder="1" applyAlignment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textRotation="90" wrapText="1"/>
    </xf>
    <xf numFmtId="0" fontId="1" fillId="0" borderId="3" xfId="0" applyFont="1" applyBorder="1" applyAlignment="1">
      <alignment horizontal="center" vertical="center" textRotation="90" wrapText="1"/>
    </xf>
    <xf numFmtId="0" fontId="28" fillId="0" borderId="4" xfId="0" applyFont="1" applyBorder="1" applyAlignment="1">
      <alignment horizontal="center" vertical="center" wrapText="1"/>
    </xf>
    <xf numFmtId="0" fontId="28" fillId="0" borderId="8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right" vertical="top" wrapText="1"/>
    </xf>
    <xf numFmtId="0" fontId="14" fillId="0" borderId="10" xfId="0" applyFont="1" applyBorder="1" applyAlignment="1">
      <alignment horizontal="right" vertical="top" wrapText="1"/>
    </xf>
    <xf numFmtId="0" fontId="14" fillId="0" borderId="8" xfId="0" applyFont="1" applyBorder="1" applyAlignment="1">
      <alignment horizontal="right" vertical="top" wrapText="1"/>
    </xf>
    <xf numFmtId="2" fontId="4" fillId="0" borderId="4" xfId="0" applyNumberFormat="1" applyFont="1" applyBorder="1" applyAlignment="1" applyProtection="1">
      <alignment horizontal="center" vertical="center" shrinkToFit="1"/>
      <protection locked="0"/>
    </xf>
    <xf numFmtId="2" fontId="4" fillId="0" borderId="11" xfId="0" applyNumberFormat="1" applyFont="1" applyBorder="1" applyAlignment="1" applyProtection="1">
      <alignment horizontal="center" vertical="center" shrinkToFit="1"/>
      <protection locked="0"/>
    </xf>
    <xf numFmtId="2" fontId="4" fillId="2" borderId="12" xfId="0" applyNumberFormat="1" applyFont="1" applyFill="1" applyBorder="1" applyAlignment="1" applyProtection="1">
      <alignment horizontal="center" vertical="center" shrinkToFit="1"/>
      <protection locked="0"/>
    </xf>
    <xf numFmtId="2" fontId="4" fillId="2" borderId="1" xfId="0" applyNumberFormat="1" applyFont="1" applyFill="1" applyBorder="1" applyAlignment="1" applyProtection="1">
      <alignment horizontal="center" vertical="center" shrinkToFit="1"/>
      <protection locked="0"/>
    </xf>
    <xf numFmtId="164" fontId="4" fillId="2" borderId="4" xfId="0" applyNumberFormat="1" applyFont="1" applyFill="1" applyBorder="1" applyAlignment="1" applyProtection="1">
      <alignment horizontal="center" vertical="center" shrinkToFit="1"/>
      <protection locked="0"/>
    </xf>
    <xf numFmtId="2" fontId="3" fillId="4" borderId="1" xfId="0" applyNumberFormat="1" applyFont="1" applyFill="1" applyBorder="1" applyAlignment="1">
      <alignment shrinkToFit="1"/>
    </xf>
  </cellXfs>
  <cellStyles count="7">
    <cellStyle name="Excel Built-in Normal" xfId="1" xr:uid="{00000000-0005-0000-0000-000000000000}"/>
    <cellStyle name="Normal" xfId="0" builtinId="0"/>
    <cellStyle name="Normal 2" xfId="2" xr:uid="{00000000-0005-0000-0000-000002000000}"/>
    <cellStyle name="Normal 3" xfId="3" xr:uid="{00000000-0005-0000-0000-000003000000}"/>
    <cellStyle name="Normal_3_bazes_2003" xfId="4" xr:uid="{00000000-0005-0000-0000-000004000000}"/>
    <cellStyle name="Normal_a_finan" xfId="5" xr:uid="{00000000-0005-0000-0000-000005000000}"/>
    <cellStyle name="Normal_SMI-2" xfId="6" xr:uid="{00000000-0005-0000-0000-000006000000}"/>
  </cellStyles>
  <dxfs count="18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lor rgb="FFFFFFFF"/>
      </font>
      <fill>
        <patternFill patternType="none"/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rgb="FFFFFFCC"/>
      </font>
    </dxf>
    <dxf>
      <font>
        <color theme="0"/>
      </font>
    </dxf>
    <dxf>
      <font>
        <color rgb="FFFFFFCC"/>
      </font>
    </dxf>
    <dxf>
      <font>
        <color rgb="FFFFFFCC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styles" Target="styles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externalLink" Target="externalLinks/externalLink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JOLANTA\Ataskaitos\Suvestin&#279;s\Alytaus%20m.%20KKS-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A_Jolanta\Ataskaitos\2003\SM_suvestines_20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B:\My%20Documents\JOLANTA\Ataskaitos\Suvestin&#279;s\a_l&#279;&#353;.&#353;vietim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įmon."/>
      <sheetName val="Darbuotojai"/>
      <sheetName val="Treneriai"/>
      <sheetName val="Sporto bazės"/>
      <sheetName val="Savivald. lėšos"/>
      <sheetName val="Sporto org. lėš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.sk(sp.š)"/>
      <sheetName val=" sp.š.-tr"/>
      <sheetName val="Viso sp.š."/>
      <sheetName val="Sp.sp.š."/>
      <sheetName val="ŠV.sp.š."/>
      <sheetName val="Bend.suv"/>
      <sheetName val="Bend.d."/>
      <sheetName val="Viso kt.d."/>
      <sheetName val="Viso kt.d. (2)"/>
      <sheetName val="tr. Sp.p."/>
      <sheetName val="tr.Šv."/>
      <sheetName val="m.sk.m.r."/>
      <sheetName val="tren.anal."/>
      <sheetName val="Graf"/>
      <sheetName val="Bazės"/>
      <sheetName val="Sp_sp_š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orto org. lėšos"/>
      <sheetName val="Sporto org. lėšos (2)"/>
      <sheetName val="Švietimo"/>
      <sheetName val="Iš viso(4.2)"/>
      <sheetName val="Sporto org_ lėšos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hyperlink" Target="mailto:svietimas@panrs.lt" TargetMode="External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hyperlink" Target="mailto:r.pilypiene@siauliai.lt" TargetMode="External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hyperlink" Target="mailto:edmundas.vitkus@siauliuraj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hyperlink" Target="mailto:jonas.nekrosas@visaginas.lt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4"/>
  <sheetViews>
    <sheetView tabSelected="1" workbookViewId="0">
      <selection activeCell="C9" sqref="C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/>
    <col min="6" max="6" width="8.625" style="3" customWidth="1"/>
    <col min="7" max="7" width="8.5" style="3" customWidth="1"/>
    <col min="8" max="8" width="9" style="3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customWidth="1"/>
    <col min="17" max="17" width="7.25" customWidth="1"/>
    <col min="18" max="18" width="3.25" customWidth="1"/>
  </cols>
  <sheetData>
    <row r="1" spans="1:19" ht="13.5" customHeight="1">
      <c r="A1" s="192" t="s">
        <v>331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3"/>
    </row>
    <row r="2" spans="1:19" ht="13.5" customHeight="1">
      <c r="A2" s="5" t="s">
        <v>213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P2" s="3"/>
    </row>
    <row r="3" spans="1:19" ht="13.5" customHeight="1">
      <c r="A3" s="212" t="s">
        <v>248</v>
      </c>
      <c r="B3" s="213"/>
      <c r="C3" s="214"/>
      <c r="D3" s="221" t="s">
        <v>214</v>
      </c>
      <c r="E3" s="224" t="s">
        <v>249</v>
      </c>
      <c r="F3" s="224" t="s">
        <v>250</v>
      </c>
      <c r="G3" s="225" t="s">
        <v>216</v>
      </c>
      <c r="H3" s="249" t="s">
        <v>197</v>
      </c>
      <c r="I3" s="250"/>
      <c r="J3" s="250"/>
      <c r="K3" s="250"/>
      <c r="L3" s="250"/>
      <c r="M3" s="250"/>
      <c r="N3" s="250"/>
      <c r="O3" s="250"/>
      <c r="P3" s="250"/>
      <c r="Q3" s="251"/>
    </row>
    <row r="4" spans="1:19" ht="21" customHeight="1">
      <c r="A4" s="215"/>
      <c r="B4" s="216"/>
      <c r="C4" s="217"/>
      <c r="D4" s="222"/>
      <c r="E4" s="224"/>
      <c r="F4" s="224"/>
      <c r="G4" s="225"/>
      <c r="H4" s="252" t="s">
        <v>198</v>
      </c>
      <c r="I4" s="253"/>
      <c r="J4" s="254" t="s">
        <v>199</v>
      </c>
      <c r="K4" s="253"/>
      <c r="L4" s="255" t="s">
        <v>200</v>
      </c>
      <c r="M4" s="251"/>
      <c r="N4" s="255" t="s">
        <v>201</v>
      </c>
      <c r="O4" s="251"/>
      <c r="P4" s="270" t="s">
        <v>17</v>
      </c>
      <c r="Q4" s="271"/>
    </row>
    <row r="5" spans="1:19" ht="56.25" customHeight="1">
      <c r="A5" s="218"/>
      <c r="B5" s="219"/>
      <c r="C5" s="220"/>
      <c r="D5" s="223"/>
      <c r="E5" s="224"/>
      <c r="F5" s="224"/>
      <c r="G5" s="225"/>
      <c r="H5" s="35" t="s">
        <v>202</v>
      </c>
      <c r="I5" s="37" t="s">
        <v>203</v>
      </c>
      <c r="J5" s="36" t="s">
        <v>202</v>
      </c>
      <c r="K5" s="37" t="s">
        <v>203</v>
      </c>
      <c r="L5" s="36" t="s">
        <v>202</v>
      </c>
      <c r="M5" s="37" t="s">
        <v>203</v>
      </c>
      <c r="N5" s="36" t="s">
        <v>202</v>
      </c>
      <c r="O5" s="37" t="s">
        <v>203</v>
      </c>
      <c r="P5" s="36" t="s">
        <v>202</v>
      </c>
      <c r="Q5" s="37" t="s">
        <v>203</v>
      </c>
    </row>
    <row r="6" spans="1:19" ht="9" customHeight="1">
      <c r="A6" s="272">
        <v>1</v>
      </c>
      <c r="B6" s="273"/>
      <c r="C6" s="274"/>
      <c r="D6" s="50">
        <v>2</v>
      </c>
      <c r="E6" s="32">
        <v>4</v>
      </c>
      <c r="F6" s="4">
        <v>5</v>
      </c>
      <c r="G6" s="31">
        <v>6</v>
      </c>
      <c r="H6" s="42">
        <v>7</v>
      </c>
      <c r="I6" s="43">
        <v>8</v>
      </c>
      <c r="J6" s="44">
        <v>9</v>
      </c>
      <c r="K6" s="43">
        <v>10</v>
      </c>
      <c r="L6" s="44">
        <v>11</v>
      </c>
      <c r="M6" s="43">
        <v>12</v>
      </c>
      <c r="N6" s="44">
        <v>13</v>
      </c>
      <c r="O6" s="43">
        <v>14</v>
      </c>
      <c r="P6" s="43">
        <v>10</v>
      </c>
      <c r="Q6" s="44"/>
    </row>
    <row r="7" spans="1:19" ht="15.75" customHeight="1">
      <c r="A7" s="275">
        <f>Akmene!A10+Alytaus_rj!A10+Alytus!A10+Anyksciai!A10+Birstonas!A10+Birzai!A10+Druskininkai!A10+Elektrenai!A10+Ignalina!A10+Jonava!A10+Joniskis!A10+Jurbarkas!A10+Kaisiadorys!A10+Kalvarija!A10+Kaunas!A10+Kauno_rj!A10+Kazlu_ruda!A10+Kedainiai!A10+Kelmes!A10+Klaipeda!A10+Klaipedos_rj!A10+Kretinga!A10+Kupiskis!A10+Lazdijai!A10+Marijampole!A10+Mazeikiai!A10+Moletai!A10+Neringa!A10+Pagegiai!A10+Pakruojis!A10+Palanga!A10+Panevezio_rj!A10+Panevezys!A10+Pasvalys!A10+Plunge!A10+Prienai!A10+Radviliskis!A10+Raseiniai!A10+Rietavas!A10+Rokiskis!A10+Sakiai!A10+Salcininkai!A10+Siauliai!A10+Siauliu_rj!A10+Silale!A10+Silute!A10+Sirvintai!A10+Skuodas!A10+Svencionys!A10+Taurage!A10+Telsiai!A10+Trakai!A10+Ukmerge!A10+Utena!A10+Varena!A10+Vilkaviskis!A10+Vilniaus_rj!A10+Vilnius!A10+Visaginas!A10+Zarasai!A10</f>
        <v>4324564.8849999988</v>
      </c>
      <c r="B7" s="276">
        <f>Akmene!B10+Alytaus_rj!B10+Alytus!B10+Anyksciai!B10+Birstonas!B10+Birzai!B10+Druskininkai!B10+Elektrenai!B10+Ignalina!B10+Jonava!B10+Joniskis!B10+Jurbarkas!B10+Kaisiadorys!B10+Kalvarija!B10+Kaunas!B10+Kauno_rj!B10+Kazlu_ruda!B10+Kedainiai!B10+Kelmes!B10+Klaipeda!B10+Klaipedos_rj!B10+Kretinga!B10+Kupiskis!B10+Lazdijai!B10+Marijampole!B10+Mazeikiai!B10+Moletai!B10+Neringa!B10+Pagegiai!B10+Pakruojis!B10+Palanga!B10+Panevezio_rj!B10+Panevezys!B10+Pasvalys!B10+Plunge!B10+Prienai!B10+Radviliskis!B10+Raseiniai!B10+Rietavas!B10+Rokiskis!B10+Sakiai!B10+Salcininkai!B10+Siauliai!B10+Siauliu_rj!B10+Silale!B10+Silute!B10+Sirvintai!B10+Skuodas!B10+Svencionys!B10+Taurage!B10+Telsiai!B10+Trakai!B10+Ukmerge!B10+Utena!B10+Varena!B10+Vilkaviskis!B10+Vilniaus_rj!B10+Vilnius!B10+Visaginas!B10+Zarasai!B10</f>
        <v>0</v>
      </c>
      <c r="C7" s="277">
        <f>Akmene!C10+Alytaus_rj!C10+Alytus!C10+Anyksciai!C10+Birstonas!C10+Birzai!C10+Druskininkai!C10+Elektrenai!C10+Ignalina!C10+Jonava!C10+Joniskis!C10+Jurbarkas!C10+Kaisiadorys!C10+Kalvarija!C10+Kaunas!C10+Kauno_rj!C10+Kazlu_ruda!C10+Kedainiai!C10+Kelmes!C10+Klaipeda!C10+Klaipedos_rj!C10+Kretinga!C10+Kupiskis!C10+Lazdijai!C10+Marijampole!C10+Mazeikiai!C10+Moletai!C10+Neringa!C10+Pagegiai!C10+Pakruojis!C10+Palanga!C10+Panevezio_rj!C10+Panevezys!C10+Pasvalys!C10+Plunge!C10+Prienai!C10+Radviliskis!C10+Raseiniai!C10+Rietavas!C10+Rokiskis!C10+Sakiai!C10+Salcininkai!C10+Siauliai!C10+Siauliu_rj!C10+Silale!C10+Silute!C10+Sirvintai!C10+Skuodas!C10+Svencionys!C10+Taurage!C10+Telsiai!C10+Trakai!C10+Ukmerge!C10+Utena!C10+Varena!C10+Vilkaviskis!C10+Vilniaus_rj!C10+Vilnius!C10+Visaginas!C10+Zarasai!C10</f>
        <v>0</v>
      </c>
      <c r="D7" s="53">
        <f>Akmene!D10+Alytaus_rj!D10+Alytus!D10+Anyksciai!D10+Birstonas!D10+Birzai!D10+Druskininkai!D10+Elektrenai!D10+Ignalina!D10+Jonava!D10+Joniskis!D10+Jurbarkas!D10+Kaisiadorys!D10+Kalvarija!D10+Kaunas!D10+Kauno_rj!D10+Kazlu_ruda!D10+Kedainiai!D10+Kelmes!D10+Klaipeda!D10+Klaipedos_rj!D10+Kretinga!D10+Kupiskis!D10+Lazdijai!D10+Marijampole!D10+Mazeikiai!D10+Moletai!D10+Neringa!D10+Pagegiai!D10+Pakruojis!D10+Palanga!D10+Panevezio_rj!D10+Panevezys!D10+Pasvalys!D10+Plunge!D10+Prienai!D10+Radviliskis!D10+Raseiniai!D10+Rietavas!D10+Rokiskis!D10+Sakiai!D10+Salcininkai!D10+Siauliai!D10+Siauliu_rj!D10+Silale!D10+Silute!D10+Sirvintai!D10+Skuodas!D10+Svencionys!D10+Taurage!D10+Telsiai!D10+Trakai!D10+Ukmerge!D10+Utena!D10+Varena!D10+Vilkaviskis!D10+Vilniaus_rj!D10+Vilnius!D10+Visaginas!D10+Zarasai!D10</f>
        <v>144869.89649899994</v>
      </c>
      <c r="E7" s="55">
        <f>(Akmene!E10+Alytaus_rj!E10+Alytus!E10+Anyksciai!E10+Birstonas!E10+Birzai!E10+Druskininkai!E10+Elektrenai!E10+Ignalina!E10+Jonava!E10+Joniskis!E10+Jurbarkas!E10+Kaisiadorys!E10+Kalvarija!E10+Kaunas!E10+Kauno_rj!E10+Kazlu_ruda!E10+Kedainiai!E10+Kelmes!E10+Klaipeda!E10+Klaipedos_rj!E10+Kretinga!E10+Kupiskis!E10+Lazdijai!E10+Marijampole!E10+Mazeikiai!E10+Moletai!E10+Neringa!E10+Pagegiai!E10+Pakruojis!E10+Palanga!E10+Panevezio_rj!E10+Panevezys!E10+Pasvalys!E10+Plunge!E10+Prienai!E10+Radviliskis!E10+Raseiniai!E10+Rietavas!E10+Rokiskis!E10+Sakiai!E10+Salcininkai!E10+Siauliai!E10+Siauliu_rj!E10+Silale!E10+Silute!E10+Sirvintai!E10+Skuodas!E10+Svencionys!E10+Taurage!E10+Telsiai!E10+Trakai!E10+Ukmerge!E10+Utena!E10+Varena!E10+Vilkaviskis!E10+Vilniaus_rj!E10+Vilnius!E10+Visaginas!E10+Zarasai!E10)/60</f>
        <v>4.2325801961097076</v>
      </c>
      <c r="F7" s="77">
        <f>Akmene!F10+Alytaus_rj!F10+Alytus!F10+Anyksciai!F10+Birstonas!F10+Birzai!F10+Druskininkai!F10+Elektrenai!F10+Ignalina!F10+Jonava!F10+Joniskis!F10+Jurbarkas!F10+Kaisiadorys!F10+Kalvarija!F10+Kaunas!F10+Kauno_rj!F10+Kazlu_ruda!F10+Kedainiai!F10+Kelmes!F10+Klaipeda!F10+Klaipedos_rj!F10+Kretinga!F10+Kupiskis!F10+Lazdijai!F10+Marijampole!F10+Mazeikiai!F10+Moletai!F10+Neringa!F10+Pagegiai!F10+Pakruojis!F10+Palanga!F10+Panevezio_rj!F10+Panevezys!F10+Pasvalys!F10+Plunge!F10+Prienai!F10+Radviliskis!F10+Raseiniai!F10+Rietavas!F10+Rokiskis!F10+Sakiai!F10+Salcininkai!F10+Siauliai!F10+Siauliu_rj!F10+Silale!F10+Silute!F10+Sirvintai!F10+Skuodas!F10+Svencionys!F10+Taurage!F10+Telsiai!F10+Trakai!F10+Ukmerge!F10+Utena!F10+Varena!F10+Vilkaviskis!F10+Vilniaus_rj!F10+Vilnius!F10+Visaginas!F10+Zarasai!F10</f>
        <v>2862358</v>
      </c>
      <c r="G7" s="56">
        <f>Akmene!G10+Alytaus_rj!G10+Alytus!G10+Anyksciai!G10+Birstonas!G10+Birzai!G10+Druskininkai!G10+Elektrenai!G10+Ignalina!G10+Jonava!G10+Joniskis!G10+Jurbarkas!G10+Kaisiadorys!G10+Kalvarija!G10+Kaunas!G10+Kauno_rj!G10+Kazlu_ruda!G10+Kedainiai!G10+Kelmes!G10+Klaipeda!G10+Klaipedos_rj!G10+Kretinga!G10+Kupiskis!G10+Lazdijai!G10+Marijampole!G10+Mazeikiai!G10+Moletai!G10+Neringa!G10+Pagegiai!G10+Pakruojis!G10+Palanga!G10+Panevezio_rj!G10+Panevezys!G10+Pasvalys!G10+Plunge!G10+Prienai!G10+Radviliskis!G10+Raseiniai!G10+Rietavas!G10+Rokiskis!G10+Sakiai!G10+Salcininkai!G10+Siauliai!G10+Siauliu_rj!G10+Silale!G10+Silute!G10+Sirvintai!G10+Skuodas!G10+Svencionys!G10+Taurage!G10+Telsiai!G10+Trakai!G10+Ukmerge!G10+Utena!G10+Varena!G10+Vilkaviskis!G10+Vilniaus_rj!G10+Vilnius!G10+Visaginas!G10+Zarasai!G10</f>
        <v>1065192.2969150746</v>
      </c>
      <c r="H7" s="77">
        <f>Akmene!H10+Alytaus_rj!H10+Alytus!H10+Anyksciai!H10+Birstonas!H10+Birzai!H10+Druskininkai!H10+Elektrenai!H10+Ignalina!H10+Jonava!H10+Joniskis!H10+Jurbarkas!H10+Kaisiadorys!H10+Kalvarija!H10+Kaunas!H10+Kauno_rj!H10+Kazlu_ruda!H10+Kedainiai!H10+Kelmes!H10+Klaipeda!H10+Klaipedos_rj!H10+Kretinga!H10+Kupiskis!H10+Lazdijai!H10+Marijampole!H10+Mazeikiai!H10+Moletai!H10+Neringa!H10+Pagegiai!H10+Pakruojis!H10+Palanga!H10+Panevezio_rj!H10+Panevezys!H10+Pasvalys!H10+Plunge!H10+Prienai!H10+Radviliskis!H10+Raseiniai!H10+Rietavas!H10+Rokiskis!H10+Sakiai!H10+Salcininkai!H10+Siauliai!H10+Siauliu_rj!H10+Silale!H10+Silute!H10+Sirvintai!H10+Skuodas!H10+Svencionys!H10+Taurage!H10+Telsiai!H10+Trakai!H10+Ukmerge!H10+Utena!H10+Varena!H10+Vilkaviskis!H10+Vilniaus_rj!H10+Vilnius!H10+Visaginas!H10+Zarasai!H10</f>
        <v>70959.524999999994</v>
      </c>
      <c r="I7" s="77">
        <f>Akmene!I10+Alytaus_rj!I10+Alytus!I10+Anyksciai!I10+Birstonas!I10+Birzai!I10+Druskininkai!I10+Elektrenai!I10+Ignalina!I10+Jonava!I10+Joniskis!I10+Jurbarkas!I10+Kaisiadorys!I10+Kalvarija!I10+Kaunas!I10+Kauno_rj!I10+Kazlu_ruda!I10+Kedainiai!I10+Kelmes!I10+Klaipeda!I10+Klaipedos_rj!I10+Kretinga!I10+Kupiskis!I10+Lazdijai!I10+Marijampole!I10+Mazeikiai!I10+Moletai!I10+Neringa!I10+Pagegiai!I10+Pakruojis!I10+Palanga!I10+Panevezio_rj!I10+Panevezys!I10+Pasvalys!I10+Plunge!I10+Prienai!I10+Radviliskis!I10+Raseiniai!I10+Rietavas!I10+Rokiskis!I10+Sakiai!I10+Salcininkai!I10+Siauliai!I10+Siauliu_rj!I10+Silale!I10+Silute!I10+Sirvintai!I10+Skuodas!I10+Svencionys!I10+Taurage!I10+Telsiai!I10+Trakai!I10+Ukmerge!I10+Utena!I10+Varena!I10+Vilkaviskis!I10+Vilniaus_rj!I10+Vilnius!I10+Visaginas!I10+Zarasai!I10</f>
        <v>68364.744999999995</v>
      </c>
      <c r="J7" s="77">
        <f>Akmene!J10+Alytaus_rj!J10+Alytus!J10+Anyksciai!J10+Birstonas!J10+Birzai!J10+Druskininkai!J10+Elektrenai!J10+Ignalina!J10+Jonava!J10+Joniskis!J10+Jurbarkas!J10+Kaisiadorys!J10+Kalvarija!J10+Kaunas!J10+Kauno_rj!J10+Kazlu_ruda!J10+Kedainiai!J10+Kelmes!J10+Klaipeda!J10+Klaipedos_rj!J10+Kretinga!J10+Kupiskis!J10+Lazdijai!J10+Marijampole!J10+Mazeikiai!J10+Moletai!J10+Neringa!J10+Pagegiai!J10+Pakruojis!J10+Palanga!J10+Panevezio_rj!J10+Panevezys!J10+Pasvalys!J10+Plunge!J10+Prienai!J10+Radviliskis!J10+Raseiniai!J10+Rietavas!J10+Rokiskis!J10+Sakiai!J10+Salcininkai!J10+Siauliai!J10+Siauliu_rj!J10+Silale!J10+Silute!J10+Sirvintai!J10+Skuodas!J10+Svencionys!J10+Taurage!J10+Telsiai!J10+Trakai!J10+Ukmerge!J10+Utena!J10+Varena!J10+Vilkaviskis!J10+Vilniaus_rj!J10+Vilnius!J10+Visaginas!J10+Zarasai!J10</f>
        <v>16525.184000000001</v>
      </c>
      <c r="K7" s="77">
        <f>Akmene!K10+Alytaus_rj!K10+Alytus!K10+Anyksciai!K10+Birstonas!K10+Birzai!K10+Druskininkai!K10+Elektrenai!K10+Ignalina!K10+Jonava!K10+Joniskis!K10+Jurbarkas!K10+Kaisiadorys!K10+Kalvarija!K10+Kaunas!K10+Kauno_rj!K10+Kazlu_ruda!K10+Kedainiai!K10+Kelmes!K10+Klaipeda!K10+Klaipedos_rj!K10+Kretinga!K10+Kupiskis!K10+Lazdijai!K10+Marijampole!K10+Mazeikiai!K10+Moletai!K10+Neringa!K10+Pagegiai!K10+Pakruojis!K10+Palanga!K10+Panevezio_rj!K10+Panevezys!K10+Pasvalys!K10+Plunge!K10+Prienai!K10+Radviliskis!K10+Raseiniai!K10+Rietavas!K10+Rokiskis!K10+Sakiai!K10+Salcininkai!K10+Siauliai!K10+Siauliu_rj!K10+Silale!K10+Silute!K10+Sirvintai!K10+Skuodas!K10+Svencionys!K10+Taurage!K10+Telsiai!K10+Trakai!K10+Ukmerge!K10+Utena!K10+Varena!K10+Vilkaviskis!K10+Vilniaus_rj!K10+Vilnius!K10+Visaginas!K10+Zarasai!K10</f>
        <v>16212.154</v>
      </c>
      <c r="L7" s="77">
        <f>Akmene!L10+Alytaus_rj!L10+Alytus!L10+Anyksciai!L10+Birstonas!L10+Birzai!L10+Druskininkai!L10+Elektrenai!L10+Ignalina!L10+Jonava!L10+Joniskis!L10+Jurbarkas!L10+Kaisiadorys!L10+Kalvarija!L10+Kaunas!L10+Kauno_rj!L10+Kazlu_ruda!L10+Kedainiai!L10+Kelmes!L10+Klaipeda!L10+Klaipedos_rj!L10+Kretinga!L10+Kupiskis!L10+Lazdijai!L10+Marijampole!L10+Mazeikiai!L10+Moletai!L10+Neringa!L10+Pagegiai!L10+Pakruojis!L10+Palanga!L10+Panevezio_rj!L10+Panevezys!L10+Pasvalys!L10+Plunge!L10+Prienai!L10+Radviliskis!L10+Raseiniai!L10+Rietavas!L10+Rokiskis!L10+Sakiai!L10+Salcininkai!L10+Siauliai!L10+Siauliu_rj!L10+Silale!L10+Silute!L10+Sirvintai!L10+Skuodas!L10+Svencionys!L10+Taurage!L10+Telsiai!L10+Trakai!L10+Ukmerge!L10+Utena!L10+Varena!L10+Vilkaviskis!L10+Vilniaus_rj!L10+Vilnius!L10+Visaginas!L10+Zarasai!L10</f>
        <v>1807.7629999999999</v>
      </c>
      <c r="M7" s="77">
        <f>Akmene!M10+Alytaus_rj!M10+Alytus!M10+Anyksciai!M10+Birstonas!M10+Birzai!M10+Druskininkai!M10+Elektrenai!M10+Ignalina!M10+Jonava!M10+Joniskis!M10+Jurbarkas!M10+Kaisiadorys!M10+Kalvarija!M10+Kaunas!M10+Kauno_rj!M10+Kazlu_ruda!M10+Kedainiai!M10+Kelmes!M10+Klaipeda!M10+Klaipedos_rj!M10+Kretinga!M10+Kupiskis!M10+Lazdijai!M10+Marijampole!M10+Mazeikiai!M10+Moletai!M10+Neringa!M10+Pagegiai!M10+Pakruojis!M10+Palanga!M10+Panevezio_rj!M10+Panevezys!M10+Pasvalys!M10+Plunge!M10+Prienai!M10+Radviliskis!M10+Raseiniai!M10+Rietavas!M10+Rokiskis!M10+Sakiai!M10+Salcininkai!M10+Siauliai!M10+Siauliu_rj!M10+Silale!M10+Silute!M10+Sirvintai!M10+Skuodas!M10+Svencionys!M10+Taurage!M10+Telsiai!M10+Trakai!M10+Ukmerge!M10+Utena!M10+Varena!M10+Vilkaviskis!M10+Vilniaus_rj!M10+Vilnius!M10+Visaginas!M10+Zarasai!M10</f>
        <v>1578.2829999999999</v>
      </c>
      <c r="N7" s="77">
        <f>Akmene!N10+Alytaus_rj!N10+Alytus!N10+Anyksciai!N10+Birstonas!N10+Birzai!N10+Druskininkai!N10+Elektrenai!N10+Ignalina!N10+Jonava!N10+Joniskis!N10+Jurbarkas!N10+Kaisiadorys!N10+Kalvarija!N10+Kaunas!N10+Kauno_rj!N10+Kazlu_ruda!N10+Kedainiai!N10+Kelmes!N10+Klaipeda!N10+Klaipedos_rj!N10+Kretinga!N10+Kupiskis!N10+Lazdijai!N10+Marijampole!N10+Mazeikiai!N10+Moletai!N10+Neringa!N10+Pagegiai!N10+Pakruojis!N10+Palanga!N10+Panevezio_rj!N10+Panevezys!N10+Pasvalys!N10+Plunge!N10+Prienai!N10+Radviliskis!N10+Raseiniai!N10+Rietavas!N10+Rokiskis!N10+Sakiai!N10+Salcininkai!N10+Siauliai!N10+Siauliu_rj!N10+Silale!N10+Silute!N10+Sirvintai!N10+Skuodas!N10+Svencionys!N10+Taurage!N10+Telsiai!N10+Trakai!N10+Ukmerge!N10+Utena!N10+Varena!N10+Vilkaviskis!N10+Vilniaus_rj!N10+Vilnius!N10+Visaginas!N10+Zarasai!N10</f>
        <v>0</v>
      </c>
      <c r="O7" s="77">
        <f>Akmene!O10+Alytaus_rj!O10+Alytus!O10+Anyksciai!O10+Birstonas!O10+Birzai!O10+Druskininkai!O10+Elektrenai!O10+Ignalina!O10+Jonava!O10+Joniskis!O10+Jurbarkas!O10+Kaisiadorys!O10+Kalvarija!O10+Kaunas!O10+Kauno_rj!O10+Kazlu_ruda!O10+Kedainiai!O10+Kelmes!O10+Klaipeda!O10+Klaipedos_rj!O10+Kretinga!O10+Kupiskis!O10+Lazdijai!O10+Marijampole!O10+Mazeikiai!O10+Moletai!O10+Neringa!O10+Pagegiai!O10+Pakruojis!O10+Palanga!O10+Panevezio_rj!O10+Panevezys!O10+Pasvalys!O10+Plunge!O10+Prienai!O10+Radviliskis!O10+Raseiniai!O10+Rietavas!O10+Rokiskis!O10+Sakiai!O10+Salcininkai!O10+Siauliai!O10+Siauliu_rj!O10+Silale!O10+Silute!O10+Sirvintai!O10+Skuodas!O10+Svencionys!O10+Taurage!O10+Telsiai!O10+Trakai!O10+Ukmerge!O10+Utena!O10+Varena!O10+Vilkaviskis!O10+Vilniaus_rj!O10+Vilnius!O10+Visaginas!O10+Zarasai!O10</f>
        <v>0</v>
      </c>
      <c r="P7" s="57">
        <f>H7+J7+L7+N7</f>
        <v>89292.472000000009</v>
      </c>
      <c r="Q7" s="57">
        <f>I7+K7+M7+O7</f>
        <v>86155.181999999986</v>
      </c>
      <c r="S7" s="58" t="str">
        <f>IF(A7&lt;D7,"Klaida! Neįrašėte bendrų savivaldybės lėšų arba jei įrašėte tai negali būti skirta savivaldybės lėšų sporto organziacijoms daugiau negu bendras savivaldybės biudžetas!","")</f>
        <v/>
      </c>
    </row>
    <row r="8" spans="1:19" ht="7.5" customHeight="1">
      <c r="A8" s="7"/>
      <c r="B8" s="7"/>
      <c r="C8" s="7"/>
      <c r="D8" s="7"/>
      <c r="E8" s="8"/>
      <c r="F8" s="8"/>
      <c r="G8" s="8"/>
      <c r="H8" s="9"/>
      <c r="I8" s="6"/>
      <c r="J8" s="6"/>
      <c r="K8" s="6"/>
      <c r="L8" s="6"/>
      <c r="M8" s="6"/>
      <c r="P8" s="3"/>
    </row>
    <row r="9" spans="1:19" ht="10.5" customHeight="1">
      <c r="A9" s="18"/>
      <c r="B9" s="2"/>
      <c r="C9" s="2"/>
      <c r="D9" s="2"/>
      <c r="E9" s="2"/>
      <c r="F9" s="2"/>
      <c r="G9" s="2"/>
      <c r="H9" s="2"/>
      <c r="I9" s="59"/>
      <c r="J9" s="6"/>
      <c r="K9" s="6"/>
      <c r="L9" s="6"/>
      <c r="M9" s="6"/>
      <c r="P9" s="3"/>
    </row>
    <row r="10" spans="1:19">
      <c r="A10" s="7"/>
      <c r="B10" s="7"/>
      <c r="C10" s="7"/>
      <c r="D10" s="7"/>
      <c r="E10" s="9"/>
      <c r="F10" s="9"/>
      <c r="G10" s="9"/>
      <c r="H10" s="9"/>
      <c r="I10" s="6"/>
      <c r="J10" s="6"/>
      <c r="K10" s="6"/>
      <c r="L10" s="6"/>
      <c r="M10" s="6"/>
      <c r="P10" s="3"/>
    </row>
    <row r="11" spans="1:19" s="12" customFormat="1" ht="21.75" customHeight="1">
      <c r="A11" s="209" t="s">
        <v>217</v>
      </c>
      <c r="B11" s="210"/>
      <c r="C11" s="210"/>
      <c r="D11" s="210"/>
      <c r="E11" s="210"/>
      <c r="F11" s="210"/>
      <c r="G11" s="211"/>
      <c r="H11" s="211"/>
      <c r="I11" s="211"/>
      <c r="J11" s="211"/>
      <c r="K11" s="211"/>
      <c r="L11" s="211"/>
      <c r="M11" s="211"/>
      <c r="N11" s="11"/>
      <c r="O11" s="11"/>
      <c r="P11" s="60"/>
      <c r="Q11" s="61"/>
    </row>
    <row r="12" spans="1:19" ht="12.75" customHeight="1">
      <c r="A12" s="208" t="s">
        <v>0</v>
      </c>
      <c r="B12" s="237" t="s">
        <v>10</v>
      </c>
      <c r="C12" s="256"/>
      <c r="D12" s="257"/>
      <c r="E12" s="261" t="s">
        <v>18</v>
      </c>
      <c r="F12" s="262"/>
      <c r="G12" s="262"/>
      <c r="H12" s="262"/>
      <c r="I12" s="262"/>
      <c r="J12" s="262"/>
      <c r="K12" s="262"/>
      <c r="L12" s="263"/>
      <c r="M12" s="264" t="s">
        <v>208</v>
      </c>
      <c r="N12" s="265"/>
      <c r="O12" s="268" t="s">
        <v>207</v>
      </c>
      <c r="P12" s="269"/>
      <c r="Q12" s="62"/>
    </row>
    <row r="13" spans="1:19" ht="56.25" customHeight="1">
      <c r="A13" s="208"/>
      <c r="B13" s="258"/>
      <c r="C13" s="259"/>
      <c r="D13" s="260"/>
      <c r="E13" s="13" t="s">
        <v>258</v>
      </c>
      <c r="F13" s="13" t="s">
        <v>218</v>
      </c>
      <c r="G13" s="13" t="s">
        <v>219</v>
      </c>
      <c r="H13" s="13" t="s">
        <v>19</v>
      </c>
      <c r="I13" s="1" t="s">
        <v>204</v>
      </c>
      <c r="J13" s="1" t="s">
        <v>20</v>
      </c>
      <c r="K13" s="1" t="s">
        <v>205</v>
      </c>
      <c r="L13" s="51" t="s">
        <v>21</v>
      </c>
      <c r="M13" s="266"/>
      <c r="N13" s="267"/>
      <c r="O13" s="268"/>
      <c r="P13" s="269"/>
      <c r="Q13" s="63" t="s">
        <v>220</v>
      </c>
    </row>
    <row r="14" spans="1:19" ht="9" customHeight="1">
      <c r="A14" s="4">
        <v>1</v>
      </c>
      <c r="B14" s="204">
        <v>2</v>
      </c>
      <c r="C14" s="205"/>
      <c r="D14" s="206"/>
      <c r="E14" s="33">
        <v>3</v>
      </c>
      <c r="F14" s="33">
        <v>4</v>
      </c>
      <c r="G14" s="33">
        <v>5</v>
      </c>
      <c r="H14" s="33">
        <v>6</v>
      </c>
      <c r="I14" s="14">
        <v>7</v>
      </c>
      <c r="J14" s="4">
        <v>8</v>
      </c>
      <c r="K14" s="4">
        <v>9</v>
      </c>
      <c r="L14" s="4">
        <v>10</v>
      </c>
      <c r="M14" s="204">
        <v>11</v>
      </c>
      <c r="N14" s="207"/>
      <c r="O14" s="247">
        <v>12</v>
      </c>
      <c r="P14" s="248"/>
      <c r="Q14" s="64"/>
    </row>
    <row r="15" spans="1:19" ht="26.25" customHeight="1">
      <c r="A15" s="15" t="s">
        <v>2</v>
      </c>
      <c r="B15" s="199" t="s">
        <v>251</v>
      </c>
      <c r="C15" s="200"/>
      <c r="D15" s="201"/>
      <c r="E15" s="38">
        <f>Akmene!E18+Alytaus_rj!E18+Alytus!E18+Anyksciai!E18+Birstonas!E18+Birzai!E18+Druskininkai!E18+Elektrenai!E18+Ignalina!E18+Jonava!E18+Joniskis!E18+Jurbarkas!E18+Kaisiadorys!E18+Kalvarija!E18+Kaunas!E18+Kauno_rj!E18+Kazlu_ruda!E18+Kedainiai!E18+Kelmes!E18+Klaipeda!E18+Klaipedos_rj!E18+Kretinga!E18+Kupiskis!E18+Lazdijai!E18+Marijampole!E18+Mazeikiai!E18+Moletai!E18+Neringa!E18+Pagegiai!E18+Pakruojis!E18+Palanga!E18+Panevezio_rj!E18+Panevezys!E18+Pasvalys!E18+Plunge!E18+Prienai!E18+Radviliskis!E18+Raseiniai!E18+Rietavas!E18+Rokiskis!E18+Sakiai!E18+Salcininkai!E18+Siauliai!E18+Siauliu_rj!E18+Silale!E18+Silute!E18+Sirvintai!E18+Skuodas!E18+Svencionys!E18+Taurage!E18+Telsiai!E18+Trakai!E18+Ukmerge!E18+Utena!E18+Varena!E18+Vilkaviskis!E18+Vilniaus_rj!E18+Vilnius!E18+Visaginas!E18+Zarasai!E18</f>
        <v>122.194</v>
      </c>
      <c r="F15" s="38">
        <f>Akmene!F18+Alytaus_rj!F18+Alytus!F18+Anyksciai!F18+Birstonas!F18+Birzai!F18+Druskininkai!F18+Elektrenai!F18+Ignalina!F18+Jonava!F18+Joniskis!F18+Jurbarkas!F18+Kaisiadorys!F18+Kalvarija!F18+Kaunas!F18+Kauno_rj!F18+Kazlu_ruda!F18+Kedainiai!F18+Kelmes!F18+Klaipeda!F18+Klaipedos_rj!F18+Kretinga!F18+Kupiskis!F18+Lazdijai!F18+Marijampole!F18+Mazeikiai!F18+Moletai!F18+Neringa!F18+Pagegiai!F18+Pakruojis!F18+Palanga!F18+Panevezio_rj!F18+Panevezys!F18+Pasvalys!F18+Plunge!F18+Prienai!F18+Radviliskis!F18+Raseiniai!F18+Rietavas!F18+Rokiskis!F18+Sakiai!F18+Salcininkai!F18+Siauliai!F18+Siauliu_rj!F18+Silale!F18+Silute!F18+Sirvintai!F18+Skuodas!F18+Svencionys!F18+Taurage!F18+Telsiai!F18+Trakai!F18+Ukmerge!F18+Utena!F18+Varena!F18+Vilkaviskis!F18+Vilniaus_rj!F18+Vilnius!F18+Visaginas!F18+Zarasai!F18</f>
        <v>71.539000000000001</v>
      </c>
      <c r="G15" s="38">
        <f>Akmene!G18+Alytaus_rj!G18+Alytus!G18+Anyksciai!G18+Birstonas!G18+Birzai!G18+Druskininkai!G18+Elektrenai!G18+Ignalina!G18+Jonava!G18+Joniskis!G18+Jurbarkas!G18+Kaisiadorys!G18+Kalvarija!G18+Kaunas!G18+Kauno_rj!G18+Kazlu_ruda!G18+Kedainiai!G18+Kelmes!G18+Klaipeda!G18+Klaipedos_rj!G18+Kretinga!G18+Kupiskis!G18+Lazdijai!G18+Marijampole!G18+Mazeikiai!G18+Moletai!G18+Neringa!G18+Pagegiai!G18+Pakruojis!G18+Palanga!G18+Panevezio_rj!G18+Panevezys!G18+Pasvalys!G18+Plunge!G18+Prienai!G18+Radviliskis!G18+Raseiniai!G18+Rietavas!G18+Rokiskis!G18+Sakiai!G18+Salcininkai!G18+Siauliai!G18+Siauliu_rj!G18+Silale!G18+Silute!G18+Sirvintai!G18+Skuodas!G18+Svencionys!G18+Taurage!G18+Telsiai!G18+Trakai!G18+Ukmerge!G18+Utena!G18+Varena!G18+Vilkaviskis!G18+Vilniaus_rj!G18+Vilnius!G18+Visaginas!G18+Zarasai!G18</f>
        <v>9.42</v>
      </c>
      <c r="H15" s="38">
        <f>Akmene!H18+Alytaus_rj!H18+Alytus!H18+Anyksciai!H18+Birstonas!H18+Birzai!H18+Druskininkai!H18+Elektrenai!H18+Ignalina!H18+Jonava!H18+Joniskis!H18+Jurbarkas!H18+Kaisiadorys!H18+Kalvarija!H18+Kaunas!H18+Kauno_rj!H18+Kazlu_ruda!H18+Kedainiai!H18+Kelmes!H18+Klaipeda!H18+Klaipedos_rj!H18+Kretinga!H18+Kupiskis!H18+Lazdijai!H18+Marijampole!H18+Mazeikiai!H18+Moletai!H18+Neringa!H18+Pagegiai!H18+Pakruojis!H18+Palanga!H18+Panevezio_rj!H18+Panevezys!H18+Pasvalys!H18+Plunge!H18+Prienai!H18+Radviliskis!H18+Raseiniai!H18+Rietavas!H18+Rokiskis!H18+Sakiai!H18+Salcininkai!H18+Siauliai!H18+Siauliu_rj!H18+Silale!H18+Silute!H18+Sirvintai!H18+Skuodas!H18+Svencionys!H18+Taurage!H18+Telsiai!H18+Trakai!H18+Ukmerge!H18+Utena!H18+Varena!H18+Vilkaviskis!H18+Vilniaus_rj!H18+Vilnius!H18+Visaginas!H18+Zarasai!H18</f>
        <v>8840.0980200000013</v>
      </c>
      <c r="I15" s="38">
        <f>Akmene!I18+Alytaus_rj!I18+Alytus!I18+Anyksciai!I18+Birstonas!I18+Birzai!I18+Druskininkai!I18+Elektrenai!I18+Ignalina!I18+Jonava!I18+Joniskis!I18+Jurbarkas!I18+Kaisiadorys!I18+Kalvarija!I18+Kaunas!I18+Kauno_rj!I18+Kazlu_ruda!I18+Kedainiai!I18+Kelmes!I18+Klaipeda!I18+Klaipedos_rj!I18+Kretinga!I18+Kupiskis!I18+Lazdijai!I18+Marijampole!I18+Mazeikiai!I18+Moletai!I18+Neringa!I18+Pagegiai!I18+Pakruojis!I18+Palanga!I18+Panevezio_rj!I18+Panevezys!I18+Pasvalys!I18+Plunge!I18+Prienai!I18+Radviliskis!I18+Raseiniai!I18+Rietavas!I18+Rokiskis!I18+Sakiai!I18+Salcininkai!I18+Siauliai!I18+Siauliu_rj!I18+Silale!I18+Silute!I18+Sirvintai!I18+Skuodas!I18+Svencionys!I18+Taurage!I18+Telsiai!I18+Trakai!I18+Ukmerge!I18+Utena!I18+Varena!I18+Vilkaviskis!I18+Vilniaus_rj!I18+Vilnius!I18+Visaginas!I18+Zarasai!I18</f>
        <v>0</v>
      </c>
      <c r="J15" s="38">
        <f>Akmene!J18+Alytaus_rj!J18+Alytus!J18+Anyksciai!J18+Birstonas!J18+Birzai!J18+Druskininkai!J18+Elektrenai!J18+Ignalina!J18+Jonava!J18+Joniskis!J18+Jurbarkas!J18+Kaisiadorys!J18+Kalvarija!J18+Kaunas!J18+Kauno_rj!J18+Kazlu_ruda!J18+Kedainiai!J18+Kelmes!J18+Klaipeda!J18+Klaipedos_rj!J18+Kretinga!J18+Kupiskis!J18+Lazdijai!J18+Marijampole!J18+Mazeikiai!J18+Moletai!J18+Neringa!J18+Pagegiai!J18+Pakruojis!J18+Palanga!J18+Panevezio_rj!J18+Panevezys!J18+Pasvalys!J18+Plunge!J18+Prienai!J18+Radviliskis!J18+Raseiniai!J18+Rietavas!J18+Rokiskis!J18+Sakiai!J18+Salcininkai!J18+Siauliai!J18+Siauliu_rj!J18+Silale!J18+Silute!J18+Sirvintai!J18+Skuodas!J18+Svencionys!J18+Taurage!J18+Telsiai!J18+Trakai!J18+Ukmerge!J18+Utena!J18+Varena!J18+Vilkaviskis!J18+Vilniaus_rj!J18+Vilnius!J18+Visaginas!J18+Zarasai!J18</f>
        <v>103.6</v>
      </c>
      <c r="K15" s="38">
        <f>Akmene!K18+Alytaus_rj!K18+Alytus!K18+Anyksciai!K18+Birstonas!K18+Birzai!K18+Druskininkai!K18+Elektrenai!K18+Ignalina!K18+Jonava!K18+Joniskis!K18+Jurbarkas!K18+Kaisiadorys!K18+Kalvarija!K18+Kaunas!K18+Kauno_rj!K18+Kazlu_ruda!K18+Kedainiai!K18+Kelmes!K18+Klaipeda!K18+Klaipedos_rj!K18+Kretinga!K18+Kupiskis!K18+Lazdijai!K18+Marijampole!K18+Mazeikiai!K18+Moletai!K18+Neringa!K18+Pagegiai!K18+Pakruojis!K18+Palanga!K18+Panevezio_rj!K18+Panevezys!K18+Pasvalys!K18+Plunge!K18+Prienai!K18+Radviliskis!K18+Raseiniai!K18+Rietavas!K18+Rokiskis!K18+Sakiai!K18+Salcininkai!K18+Siauliai!K18+Siauliu_rj!K18+Silale!K18+Silute!K18+Sirvintai!K18+Skuodas!K18+Svencionys!K18+Taurage!K18+Telsiai!K18+Trakai!K18+Ukmerge!K18+Utena!K18+Varena!K18+Vilkaviskis!K18+Vilniaus_rj!K18+Vilnius!K18+Visaginas!K18+Zarasai!K18</f>
        <v>0</v>
      </c>
      <c r="L15" s="38">
        <f>Akmene!L18+Alytaus_rj!L18+Alytus!L18+Anyksciai!L18+Birstonas!L18+Birzai!L18+Druskininkai!L18+Elektrenai!L18+Ignalina!L18+Jonava!L18+Joniskis!L18+Jurbarkas!L18+Kaisiadorys!L18+Kalvarija!L18+Kaunas!L18+Kauno_rj!L18+Kazlu_ruda!L18+Kedainiai!L18+Kelmes!L18+Klaipeda!L18+Klaipedos_rj!L18+Kretinga!L18+Kupiskis!L18+Lazdijai!L18+Marijampole!L18+Mazeikiai!L18+Moletai!L18+Neringa!L18+Pagegiai!L18+Pakruojis!L18+Palanga!L18+Panevezio_rj!L18+Panevezys!L18+Pasvalys!L18+Plunge!L18+Prienai!L18+Radviliskis!L18+Raseiniai!L18+Rietavas!L18+Rokiskis!L18+Sakiai!L18+Salcininkai!L18+Siauliai!L18+Siauliu_rj!L18+Silale!L18+Silute!L18+Sirvintai!L18+Skuodas!L18+Svencionys!L18+Taurage!L18+Telsiai!L18+Trakai!L18+Ukmerge!L18+Utena!L18+Varena!L18+Vilkaviskis!L18+Vilniaus_rj!L18+Vilnius!L18+Visaginas!L18+Zarasai!L18</f>
        <v>1000.7</v>
      </c>
      <c r="M15" s="202">
        <f t="shared" ref="M15:M22" si="0">SUM(E15:L15)</f>
        <v>10147.551020000003</v>
      </c>
      <c r="N15" s="203"/>
      <c r="O15" s="245">
        <f>Akmene!O18+Alytaus_rj!O18+Alytus!O18+Anyksciai!O18+Birstonas!O18+Birzai!O18+Druskininkai!O18+Elektrenai!O18+Ignalina!O18+Jonava!O18+Joniskis!O18+Jurbarkas!O18+Kaisiadorys!O18+Kalvarija!O18+Kaunas!O18+Kauno_rj!O18+Kazlu_ruda!O18+Kedainiai!O18+Kelmes!O18+Klaipeda!O18+Klaipedos_rj!O18+Kretinga!O18+Kupiskis!O18+Lazdijai!O18+Marijampole!O18+Mazeikiai!O18+Moletai!O18+Neringa!O18+Pagegiai!O18+Pakruojis!O18+Palanga!O18+Panevezio_rj!O18+Panevezys!O18+Pasvalys!O18+Plunge!O18+Prienai!O18+Radviliskis!O18+Raseiniai!O18+Rietavas!O18+Rokiskis!O18+Sakiai!O18+Salcininkai!O18+Siauliai!O18+Siauliu_rj!O18+Silale!O18+Silute!O18+Sirvintai!O18+Skuodas!O18+Svencionys!O18+Taurage!O18+Telsiai!O18+Trakai!O18+Ukmerge!O18+Utena!O18+Varena!O18+Vilkaviskis!O18+Vilniaus_rj!O18+Vilnius!O18+Visaginas!O18+Zarasai!O18</f>
        <v>10047.17002</v>
      </c>
      <c r="P15" s="246">
        <f>Akmene!P18+Alytaus_rj!P18+Alytus!P18+Anyksciai!P18+Birstonas!P18+Birzai!P18+Druskininkai!P18+Elektrenai!P18+Ignalina!P18+Jonava!P18+Joniskis!P18+Jurbarkas!P18+Kaisiadorys!P18+Kalvarija!P18+Kaunas!P18+Kauno_rj!P18+Kazlu_ruda!P18+Kedainiai!P18+Kelmes!P18+Klaipeda!P18+Klaipedos_rj!P18+Kretinga!P18+Kupiskis!P18+Lazdijai!P18+Marijampole!P18+Mazeikiai!P18+Moletai!P18+Neringa!P18+Pagegiai!P18+Pakruojis!P18+Palanga!P18+Panevezio_rj!P18+Panevezys!P18+Pasvalys!P18+Plunge!P18+Prienai!P18+Radviliskis!P18+Raseiniai!P18+Rietavas!P18+Rokiskis!P18+Sakiai!P18+Salcininkai!P18+Siauliai!P18+Siauliu_rj!P18+Silale!P18+Silute!P18+Sirvintai!P18+Skuodas!P18+Svencionys!P18+Taurage!P18+Telsiai!P18+Trakai!P18+Ukmerge!P18+Utena!P18+Varena!P18+Vilkaviskis!P18+Vilniaus_rj!P18+Vilnius!P18+Visaginas!P18+Zarasai!P18</f>
        <v>0</v>
      </c>
      <c r="Q15" s="65">
        <f>M15-O15</f>
        <v>100.38100000000304</v>
      </c>
      <c r="R15" s="66" t="str">
        <f>IF(Q15="","",IF(Q15&gt;0,"Nepanaudotos lėšos",IF(Q15&lt;0,"Išleista daugiau negu buvo gauta lėšų","")))</f>
        <v>Nepanaudotos lėšos</v>
      </c>
    </row>
    <row r="16" spans="1:19">
      <c r="A16" s="16" t="s">
        <v>3</v>
      </c>
      <c r="B16" s="199" t="s">
        <v>22</v>
      </c>
      <c r="C16" s="200"/>
      <c r="D16" s="201"/>
      <c r="E16" s="38">
        <f>Akmene!E19+Alytaus_rj!E19+Alytus!E19+Anyksciai!E19+Birstonas!E19+Birzai!E19+Druskininkai!E19+Elektrenai!E19+Ignalina!E19+Jonava!E19+Joniskis!E19+Jurbarkas!E19+Kaisiadorys!E19+Kalvarija!E19+Kaunas!E19+Kauno_rj!E19+Kazlu_ruda!E19+Kedainiai!E19+Kelmes!E19+Klaipeda!E19+Klaipedos_rj!E19+Kretinga!E19+Kupiskis!E19+Lazdijai!E19+Marijampole!E19+Mazeikiai!E19+Moletai!E19+Neringa!E19+Pagegiai!E19+Pakruojis!E19+Palanga!E19+Panevezio_rj!E19+Panevezys!E19+Pasvalys!E19+Plunge!E19+Prienai!E19+Radviliskis!E19+Raseiniai!E19+Rietavas!E19+Rokiskis!E19+Sakiai!E19+Salcininkai!E19+Siauliai!E19+Siauliu_rj!E19+Silale!E19+Silute!E19+Sirvintai!E19+Skuodas!E19+Svencionys!E19+Taurage!E19+Telsiai!E19+Trakai!E19+Ukmerge!E19+Utena!E19+Varena!E19+Vilkaviskis!E19+Vilniaus_rj!E19+Vilnius!E19+Visaginas!E19+Zarasai!E19</f>
        <v>225.03100000000001</v>
      </c>
      <c r="F16" s="38">
        <f>Akmene!F19+Alytaus_rj!F19+Alytus!F19+Anyksciai!F19+Birstonas!F19+Birzai!F19+Druskininkai!F19+Elektrenai!F19+Ignalina!F19+Jonava!F19+Joniskis!F19+Jurbarkas!F19+Kaisiadorys!F19+Kalvarija!F19+Kaunas!F19+Kauno_rj!F19+Kazlu_ruda!F19+Kedainiai!F19+Kelmes!F19+Klaipeda!F19+Klaipedos_rj!F19+Kretinga!F19+Kupiskis!F19+Lazdijai!F19+Marijampole!F19+Mazeikiai!F19+Moletai!F19+Neringa!F19+Pagegiai!F19+Pakruojis!F19+Palanga!F19+Panevezio_rj!F19+Panevezys!F19+Pasvalys!F19+Plunge!F19+Prienai!F19+Radviliskis!F19+Raseiniai!F19+Rietavas!F19+Rokiskis!F19+Sakiai!F19+Salcininkai!F19+Siauliai!F19+Siauliu_rj!F19+Silale!F19+Silute!F19+Sirvintai!F19+Skuodas!F19+Svencionys!F19+Taurage!F19+Telsiai!F19+Trakai!F19+Ukmerge!F19+Utena!F19+Varena!F19+Vilkaviskis!F19+Vilniaus_rj!F19+Vilnius!F19+Visaginas!F19+Zarasai!F19</f>
        <v>27092.492000000002</v>
      </c>
      <c r="G16" s="38">
        <f>Akmene!G19+Alytaus_rj!G19+Alytus!G19+Anyksciai!G19+Birstonas!G19+Birzai!G19+Druskininkai!G19+Elektrenai!G19+Ignalina!G19+Jonava!G19+Joniskis!G19+Jurbarkas!G19+Kaisiadorys!G19+Kalvarija!G19+Kaunas!G19+Kauno_rj!G19+Kazlu_ruda!G19+Kedainiai!G19+Kelmes!G19+Klaipeda!G19+Klaipedos_rj!G19+Kretinga!G19+Kupiskis!G19+Lazdijai!G19+Marijampole!G19+Mazeikiai!G19+Moletai!G19+Neringa!G19+Pagegiai!G19+Pakruojis!G19+Palanga!G19+Panevezio_rj!G19+Panevezys!G19+Pasvalys!G19+Plunge!G19+Prienai!G19+Radviliskis!G19+Raseiniai!G19+Rietavas!G19+Rokiskis!G19+Sakiai!G19+Salcininkai!G19+Siauliai!G19+Siauliu_rj!G19+Silale!G19+Silute!G19+Sirvintai!G19+Skuodas!G19+Svencionys!G19+Taurage!G19+Telsiai!G19+Trakai!G19+Ukmerge!G19+Utena!G19+Varena!G19+Vilkaviskis!G19+Vilniaus_rj!G19+Vilnius!G19+Visaginas!G19+Zarasai!G19</f>
        <v>187.65199999999999</v>
      </c>
      <c r="H16" s="38">
        <f>Akmene!H19+Alytaus_rj!H19+Alytus!H19+Anyksciai!H19+Birstonas!H19+Birzai!H19+Druskininkai!H19+Elektrenai!H19+Ignalina!H19+Jonava!H19+Joniskis!H19+Jurbarkas!H19+Kaisiadorys!H19+Kalvarija!H19+Kaunas!H19+Kauno_rj!H19+Kazlu_ruda!H19+Kedainiai!H19+Kelmes!H19+Klaipeda!H19+Klaipedos_rj!H19+Kretinga!H19+Kupiskis!H19+Lazdijai!H19+Marijampole!H19+Mazeikiai!H19+Moletai!H19+Neringa!H19+Pagegiai!H19+Pakruojis!H19+Palanga!H19+Panevezio_rj!H19+Panevezys!H19+Pasvalys!H19+Plunge!H19+Prienai!H19+Radviliskis!H19+Raseiniai!H19+Rietavas!H19+Rokiskis!H19+Sakiai!H19+Salcininkai!H19+Siauliai!H19+Siauliu_rj!H19+Silale!H19+Silute!H19+Sirvintai!H19+Skuodas!H19+Svencionys!H19+Taurage!H19+Telsiai!H19+Trakai!H19+Ukmerge!H19+Utena!H19+Varena!H19+Vilkaviskis!H19+Vilniaus_rj!H19+Vilnius!H19+Visaginas!H19+Zarasai!H19</f>
        <v>6302.5698899999998</v>
      </c>
      <c r="I16" s="38">
        <f>Akmene!I19+Alytaus_rj!I19+Alytus!I19+Anyksciai!I19+Birstonas!I19+Birzai!I19+Druskininkai!I19+Elektrenai!I19+Ignalina!I19+Jonava!I19+Joniskis!I19+Jurbarkas!I19+Kaisiadorys!I19+Kalvarija!I19+Kaunas!I19+Kauno_rj!I19+Kazlu_ruda!I19+Kedainiai!I19+Kelmes!I19+Klaipeda!I19+Klaipedos_rj!I19+Kretinga!I19+Kupiskis!I19+Lazdijai!I19+Marijampole!I19+Mazeikiai!I19+Moletai!I19+Neringa!I19+Pagegiai!I19+Pakruojis!I19+Palanga!I19+Panevezio_rj!I19+Panevezys!I19+Pasvalys!I19+Plunge!I19+Prienai!I19+Radviliskis!I19+Raseiniai!I19+Rietavas!I19+Rokiskis!I19+Sakiai!I19+Salcininkai!I19+Siauliai!I19+Siauliu_rj!I19+Silale!I19+Silute!I19+Sirvintai!I19+Skuodas!I19+Svencionys!I19+Taurage!I19+Telsiai!I19+Trakai!I19+Ukmerge!I19+Utena!I19+Varena!I19+Vilkaviskis!I19+Vilniaus_rj!I19+Vilnius!I19+Visaginas!I19+Zarasai!I19</f>
        <v>13.85</v>
      </c>
      <c r="J16" s="38">
        <f>Akmene!J19+Alytaus_rj!J19+Alytus!J19+Anyksciai!J19+Birstonas!J19+Birzai!J19+Druskininkai!J19+Elektrenai!J19+Ignalina!J19+Jonava!J19+Joniskis!J19+Jurbarkas!J19+Kaisiadorys!J19+Kalvarija!J19+Kaunas!J19+Kauno_rj!J19+Kazlu_ruda!J19+Kedainiai!J19+Kelmes!J19+Klaipeda!J19+Klaipedos_rj!J19+Kretinga!J19+Kupiskis!J19+Lazdijai!J19+Marijampole!J19+Mazeikiai!J19+Moletai!J19+Neringa!J19+Pagegiai!J19+Pakruojis!J19+Palanga!J19+Panevezio_rj!J19+Panevezys!J19+Pasvalys!J19+Plunge!J19+Prienai!J19+Radviliskis!J19+Raseiniai!J19+Rietavas!J19+Rokiskis!J19+Sakiai!J19+Salcininkai!J19+Siauliai!J19+Siauliu_rj!J19+Silale!J19+Silute!J19+Sirvintai!J19+Skuodas!J19+Svencionys!J19+Taurage!J19+Telsiai!J19+Trakai!J19+Ukmerge!J19+Utena!J19+Varena!J19+Vilkaviskis!J19+Vilniaus_rj!J19+Vilnius!J19+Visaginas!J19+Zarasai!J19</f>
        <v>1356.4091999999998</v>
      </c>
      <c r="K16" s="38">
        <f>Akmene!K19+Alytaus_rj!K19+Alytus!K19+Anyksciai!K19+Birstonas!K19+Birzai!K19+Druskininkai!K19+Elektrenai!K19+Ignalina!K19+Jonava!K19+Joniskis!K19+Jurbarkas!K19+Kaisiadorys!K19+Kalvarija!K19+Kaunas!K19+Kauno_rj!K19+Kazlu_ruda!K19+Kedainiai!K19+Kelmes!K19+Klaipeda!K19+Klaipedos_rj!K19+Kretinga!K19+Kupiskis!K19+Lazdijai!K19+Marijampole!K19+Mazeikiai!K19+Moletai!K19+Neringa!K19+Pagegiai!K19+Pakruojis!K19+Palanga!K19+Panevezio_rj!K19+Panevezys!K19+Pasvalys!K19+Plunge!K19+Prienai!K19+Radviliskis!K19+Raseiniai!K19+Rietavas!K19+Rokiskis!K19+Sakiai!K19+Salcininkai!K19+Siauliai!K19+Siauliu_rj!K19+Silale!K19+Silute!K19+Sirvintai!K19+Skuodas!K19+Svencionys!K19+Taurage!K19+Telsiai!K19+Trakai!K19+Ukmerge!K19+Utena!K19+Varena!K19+Vilkaviskis!K19+Vilniaus_rj!K19+Vilnius!K19+Visaginas!K19+Zarasai!K19</f>
        <v>5.26</v>
      </c>
      <c r="L16" s="38">
        <f>Akmene!L19+Alytaus_rj!L19+Alytus!L19+Anyksciai!L19+Birstonas!L19+Birzai!L19+Druskininkai!L19+Elektrenai!L19+Ignalina!L19+Jonava!L19+Joniskis!L19+Jurbarkas!L19+Kaisiadorys!L19+Kalvarija!L19+Kaunas!L19+Kauno_rj!L19+Kazlu_ruda!L19+Kedainiai!L19+Kelmes!L19+Klaipeda!L19+Klaipedos_rj!L19+Kretinga!L19+Kupiskis!L19+Lazdijai!L19+Marijampole!L19+Mazeikiai!L19+Moletai!L19+Neringa!L19+Pagegiai!L19+Pakruojis!L19+Palanga!L19+Panevezio_rj!L19+Panevezys!L19+Pasvalys!L19+Plunge!L19+Prienai!L19+Radviliskis!L19+Raseiniai!L19+Rietavas!L19+Rokiskis!L19+Sakiai!L19+Salcininkai!L19+Siauliai!L19+Siauliu_rj!L19+Silale!L19+Silute!L19+Sirvintai!L19+Skuodas!L19+Svencionys!L19+Taurage!L19+Telsiai!L19+Trakai!L19+Ukmerge!L19+Utena!L19+Varena!L19+Vilkaviskis!L19+Vilniaus_rj!L19+Vilnius!L19+Visaginas!L19+Zarasai!L19</f>
        <v>4998.5569999999998</v>
      </c>
      <c r="M16" s="202">
        <f>SUM(E16:L16)</f>
        <v>40181.821090000005</v>
      </c>
      <c r="N16" s="203"/>
      <c r="O16" s="245">
        <f>Akmene!O19+Alytaus_rj!O19+Alytus!O19+Anyksciai!O19+Birstonas!O19+Birzai!O19+Druskininkai!O19+Elektrenai!O19+Ignalina!O19+Jonava!O19+Joniskis!O19+Jurbarkas!O19+Kaisiadorys!O19+Kalvarija!O19+Kaunas!O19+Kauno_rj!O19+Kazlu_ruda!O19+Kedainiai!O19+Kelmes!O19+Klaipeda!O19+Klaipedos_rj!O19+Kretinga!O19+Kupiskis!O19+Lazdijai!O19+Marijampole!O19+Mazeikiai!O19+Moletai!O19+Neringa!O19+Pagegiai!O19+Pakruojis!O19+Palanga!O19+Panevezio_rj!O19+Panevezys!O19+Pasvalys!O19+Plunge!O19+Prienai!O19+Radviliskis!O19+Raseiniai!O19+Rietavas!O19+Rokiskis!O19+Sakiai!O19+Salcininkai!O19+Siauliai!O19+Siauliu_rj!O19+Silale!O19+Silute!O19+Sirvintai!O19+Skuodas!O19+Svencionys!O19+Taurage!O19+Telsiai!O19+Trakai!O19+Ukmerge!O19+Utena!O19+Varena!O19+Vilkaviskis!O19+Vilniaus_rj!O19+Vilnius!O19+Visaginas!O19+Zarasai!O19</f>
        <v>39011.456889999994</v>
      </c>
      <c r="P16" s="246">
        <f>Akmene!P19+Alytaus_rj!P19+Alytus!P19+Anyksciai!P19+Birstonas!P19+Birzai!P19+Druskininkai!P19+Elektrenai!P19+Ignalina!P19+Jonava!P19+Joniskis!P19+Jurbarkas!P19+Kaisiadorys!P19+Kalvarija!P19+Kaunas!P19+Kauno_rj!P19+Kazlu_ruda!P19+Kedainiai!P19+Kelmes!P19+Klaipeda!P19+Klaipedos_rj!P19+Kretinga!P19+Kupiskis!P19+Lazdijai!P19+Marijampole!P19+Mazeikiai!P19+Moletai!P19+Neringa!P19+Pagegiai!P19+Pakruojis!P19+Palanga!P19+Panevezio_rj!P19+Panevezys!P19+Pasvalys!P19+Plunge!P19+Prienai!P19+Radviliskis!P19+Raseiniai!P19+Rietavas!P19+Rokiskis!P19+Sakiai!P19+Salcininkai!P19+Siauliai!P19+Siauliu_rj!P19+Silale!P19+Silute!P19+Sirvintai!P19+Skuodas!P19+Svencionys!P19+Taurage!P19+Telsiai!P19+Trakai!P19+Ukmerge!P19+Utena!P19+Varena!P19+Vilkaviskis!P19+Vilniaus_rj!P19+Vilnius!P19+Visaginas!P19+Zarasai!P19</f>
        <v>0</v>
      </c>
      <c r="Q16" s="65">
        <f>M16-O16</f>
        <v>1170.3642000000109</v>
      </c>
      <c r="R16" s="66" t="str">
        <f t="shared" ref="R16:R23" si="1">IF(Q16="","",IF(Q16&gt;0,"Nepanaudotos lėšos",IF(Q16&lt;0,"Išleista daugiau negu buvo gauta lėšų","")))</f>
        <v>Nepanaudotos lėšos</v>
      </c>
    </row>
    <row r="17" spans="1:18" ht="13.5" customHeight="1">
      <c r="A17" s="16" t="s">
        <v>4</v>
      </c>
      <c r="B17" s="199" t="s">
        <v>1</v>
      </c>
      <c r="C17" s="200"/>
      <c r="D17" s="201"/>
      <c r="E17" s="38">
        <f>Akmene!E20+Alytaus_rj!E20+Alytus!E20+Anyksciai!E20+Birstonas!E20+Birzai!E20+Druskininkai!E20+Elektrenai!E20+Ignalina!E20+Jonava!E20+Joniskis!E20+Jurbarkas!E20+Kaisiadorys!E20+Kalvarija!E20+Kaunas!E20+Kauno_rj!E20+Kazlu_ruda!E20+Kedainiai!E20+Kelmes!E20+Klaipeda!E20+Klaipedos_rj!E20+Kretinga!E20+Kupiskis!E20+Lazdijai!E20+Marijampole!E20+Mazeikiai!E20+Moletai!E20+Neringa!E20+Pagegiai!E20+Pakruojis!E20+Palanga!E20+Panevezio_rj!E20+Panevezys!E20+Pasvalys!E20+Plunge!E20+Prienai!E20+Radviliskis!E20+Raseiniai!E20+Rietavas!E20+Rokiskis!E20+Sakiai!E20+Salcininkai!E20+Siauliai!E20+Siauliu_rj!E20+Silale!E20+Silute!E20+Sirvintai!E20+Skuodas!E20+Svencionys!E20+Taurage!E20+Telsiai!E20+Trakai!E20+Ukmerge!E20+Utena!E20+Varena!E20+Vilkaviskis!E20+Vilniaus_rj!E20+Vilnius!E20+Visaginas!E20+Zarasai!E20</f>
        <v>43.333000000000006</v>
      </c>
      <c r="F17" s="38">
        <f>Akmene!F20+Alytaus_rj!F20+Alytus!F20+Anyksciai!F20+Birstonas!F20+Birzai!F20+Druskininkai!F20+Elektrenai!F20+Ignalina!F20+Jonava!F20+Joniskis!F20+Jurbarkas!F20+Kaisiadorys!F20+Kalvarija!F20+Kaunas!F20+Kauno_rj!F20+Kazlu_ruda!F20+Kedainiai!F20+Kelmes!F20+Klaipeda!F20+Klaipedos_rj!F20+Kretinga!F20+Kupiskis!F20+Lazdijai!F20+Marijampole!F20+Mazeikiai!F20+Moletai!F20+Neringa!F20+Pagegiai!F20+Pakruojis!F20+Palanga!F20+Panevezio_rj!F20+Panevezys!F20+Pasvalys!F20+Plunge!F20+Prienai!F20+Radviliskis!F20+Raseiniai!F20+Rietavas!F20+Rokiskis!F20+Sakiai!F20+Salcininkai!F20+Siauliai!F20+Siauliu_rj!F20+Silale!F20+Silute!F20+Sirvintai!F20+Skuodas!F20+Svencionys!F20+Taurage!F20+Telsiai!F20+Trakai!F20+Ukmerge!F20+Utena!F20+Varena!F20+Vilkaviskis!F20+Vilniaus_rj!F20+Vilnius!F20+Visaginas!F20+Zarasai!F20</f>
        <v>50293.391000000011</v>
      </c>
      <c r="G17" s="38">
        <f>Akmene!G20+Alytaus_rj!G20+Alytus!G20+Anyksciai!G20+Birstonas!G20+Birzai!G20+Druskininkai!G20+Elektrenai!G20+Ignalina!G20+Jonava!G20+Joniskis!G20+Jurbarkas!G20+Kaisiadorys!G20+Kalvarija!G20+Kaunas!G20+Kauno_rj!G20+Kazlu_ruda!G20+Kedainiai!G20+Kelmes!G20+Klaipeda!G20+Klaipedos_rj!G20+Kretinga!G20+Kupiskis!G20+Lazdijai!G20+Marijampole!G20+Mazeikiai!G20+Moletai!G20+Neringa!G20+Pagegiai!G20+Pakruojis!G20+Palanga!G20+Panevezio_rj!G20+Panevezys!G20+Pasvalys!G20+Plunge!G20+Prienai!G20+Radviliskis!G20+Raseiniai!G20+Rietavas!G20+Rokiskis!G20+Sakiai!G20+Salcininkai!G20+Siauliai!G20+Siauliu_rj!G20+Silale!G20+Silute!G20+Sirvintai!G20+Skuodas!G20+Svencionys!G20+Taurage!G20+Telsiai!G20+Trakai!G20+Ukmerge!G20+Utena!G20+Varena!G20+Vilkaviskis!G20+Vilniaus_rj!G20+Vilnius!G20+Visaginas!G20+Zarasai!G20</f>
        <v>199.39300000000003</v>
      </c>
      <c r="H17" s="38">
        <f>Akmene!H20+Alytaus_rj!H20+Alytus!H20+Anyksciai!H20+Birstonas!H20+Birzai!H20+Druskininkai!H20+Elektrenai!H20+Ignalina!H20+Jonava!H20+Joniskis!H20+Jurbarkas!H20+Kaisiadorys!H20+Kalvarija!H20+Kaunas!H20+Kauno_rj!H20+Kazlu_ruda!H20+Kedainiai!H20+Kelmes!H20+Klaipeda!H20+Klaipedos_rj!H20+Kretinga!H20+Kupiskis!H20+Lazdijai!H20+Marijampole!H20+Mazeikiai!H20+Moletai!H20+Neringa!H20+Pagegiai!H20+Pakruojis!H20+Palanga!H20+Panevezio_rj!H20+Panevezys!H20+Pasvalys!H20+Plunge!H20+Prienai!H20+Radviliskis!H20+Raseiniai!H20+Rietavas!H20+Rokiskis!H20+Sakiai!H20+Salcininkai!H20+Siauliai!H20+Siauliu_rj!H20+Silale!H20+Silute!H20+Sirvintai!H20+Skuodas!H20+Svencionys!H20+Taurage!H20+Telsiai!H20+Trakai!H20+Ukmerge!H20+Utena!H20+Varena!H20+Vilkaviskis!H20+Vilniaus_rj!H20+Vilnius!H20+Visaginas!H20+Zarasai!H20</f>
        <v>6959.4969999999994</v>
      </c>
      <c r="I17" s="38">
        <f>Akmene!I20+Alytaus_rj!I20+Alytus!I20+Anyksciai!I20+Birstonas!I20+Birzai!I20+Druskininkai!I20+Elektrenai!I20+Ignalina!I20+Jonava!I20+Joniskis!I20+Jurbarkas!I20+Kaisiadorys!I20+Kalvarija!I20+Kaunas!I20+Kauno_rj!I20+Kazlu_ruda!I20+Kedainiai!I20+Kelmes!I20+Klaipeda!I20+Klaipedos_rj!I20+Kretinga!I20+Kupiskis!I20+Lazdijai!I20+Marijampole!I20+Mazeikiai!I20+Moletai!I20+Neringa!I20+Pagegiai!I20+Pakruojis!I20+Palanga!I20+Panevezio_rj!I20+Panevezys!I20+Pasvalys!I20+Plunge!I20+Prienai!I20+Radviliskis!I20+Raseiniai!I20+Rietavas!I20+Rokiskis!I20+Sakiai!I20+Salcininkai!I20+Siauliai!I20+Siauliu_rj!I20+Silale!I20+Silute!I20+Sirvintai!I20+Skuodas!I20+Svencionys!I20+Taurage!I20+Telsiai!I20+Trakai!I20+Ukmerge!I20+Utena!I20+Varena!I20+Vilkaviskis!I20+Vilniaus_rj!I20+Vilnius!I20+Visaginas!I20+Zarasai!I20</f>
        <v>38.82</v>
      </c>
      <c r="J17" s="38">
        <f>Akmene!J20+Alytaus_rj!J20+Alytus!J20+Anyksciai!J20+Birstonas!J20+Birzai!J20+Druskininkai!J20+Elektrenai!J20+Ignalina!J20+Jonava!J20+Joniskis!J20+Jurbarkas!J20+Kaisiadorys!J20+Kalvarija!J20+Kaunas!J20+Kauno_rj!J20+Kazlu_ruda!J20+Kedainiai!J20+Kelmes!J20+Klaipeda!J20+Klaipedos_rj!J20+Kretinga!J20+Kupiskis!J20+Lazdijai!J20+Marijampole!J20+Mazeikiai!J20+Moletai!J20+Neringa!J20+Pagegiai!J20+Pakruojis!J20+Palanga!J20+Panevezio_rj!J20+Panevezys!J20+Pasvalys!J20+Plunge!J20+Prienai!J20+Radviliskis!J20+Raseiniai!J20+Rietavas!J20+Rokiskis!J20+Sakiai!J20+Salcininkai!J20+Siauliai!J20+Siauliu_rj!J20+Silale!J20+Silute!J20+Sirvintai!J20+Skuodas!J20+Svencionys!J20+Taurage!J20+Telsiai!J20+Trakai!J20+Ukmerge!J20+Utena!J20+Varena!J20+Vilkaviskis!J20+Vilniaus_rj!J20+Vilnius!J20+Visaginas!J20+Zarasai!J20</f>
        <v>2017.2670000000003</v>
      </c>
      <c r="K17" s="38">
        <f>Akmene!K20+Alytaus_rj!K20+Alytus!K20+Anyksciai!K20+Birstonas!K20+Birzai!K20+Druskininkai!K20+Elektrenai!K20+Ignalina!K20+Jonava!K20+Joniskis!K20+Jurbarkas!K20+Kaisiadorys!K20+Kalvarija!K20+Kaunas!K20+Kauno_rj!K20+Kazlu_ruda!K20+Kedainiai!K20+Kelmes!K20+Klaipeda!K20+Klaipedos_rj!K20+Kretinga!K20+Kupiskis!K20+Lazdijai!K20+Marijampole!K20+Mazeikiai!K20+Moletai!K20+Neringa!K20+Pagegiai!K20+Pakruojis!K20+Palanga!K20+Panevezio_rj!K20+Panevezys!K20+Pasvalys!K20+Plunge!K20+Prienai!K20+Radviliskis!K20+Raseiniai!K20+Rietavas!K20+Rokiskis!K20+Sakiai!K20+Salcininkai!K20+Siauliai!K20+Siauliu_rj!K20+Silale!K20+Silute!K20+Sirvintai!K20+Skuodas!K20+Svencionys!K20+Taurage!K20+Telsiai!K20+Trakai!K20+Ukmerge!K20+Utena!K20+Varena!K20+Vilkaviskis!K20+Vilniaus_rj!K20+Vilnius!K20+Visaginas!K20+Zarasai!K20</f>
        <v>86.1</v>
      </c>
      <c r="L17" s="38">
        <f>Akmene!L20+Alytaus_rj!L20+Alytus!L20+Anyksciai!L20+Birstonas!L20+Birzai!L20+Druskininkai!L20+Elektrenai!L20+Ignalina!L20+Jonava!L20+Joniskis!L20+Jurbarkas!L20+Kaisiadorys!L20+Kalvarija!L20+Kaunas!L20+Kauno_rj!L20+Kazlu_ruda!L20+Kedainiai!L20+Kelmes!L20+Klaipeda!L20+Klaipedos_rj!L20+Kretinga!L20+Kupiskis!L20+Lazdijai!L20+Marijampole!L20+Mazeikiai!L20+Moletai!L20+Neringa!L20+Pagegiai!L20+Pakruojis!L20+Palanga!L20+Panevezio_rj!L20+Panevezys!L20+Pasvalys!L20+Plunge!L20+Prienai!L20+Radviliskis!L20+Raseiniai!L20+Rietavas!L20+Rokiskis!L20+Sakiai!L20+Salcininkai!L20+Siauliai!L20+Siauliu_rj!L20+Silale!L20+Silute!L20+Sirvintai!L20+Skuodas!L20+Svencionys!L20+Taurage!L20+Telsiai!L20+Trakai!L20+Ukmerge!L20+Utena!L20+Varena!L20+Vilkaviskis!L20+Vilniaus_rj!L20+Vilnius!L20+Visaginas!L20+Zarasai!L20</f>
        <v>4184.4589999999998</v>
      </c>
      <c r="M17" s="202">
        <f t="shared" si="0"/>
        <v>63822.260000000017</v>
      </c>
      <c r="N17" s="203"/>
      <c r="O17" s="245">
        <f>Akmene!O20+Alytaus_rj!O20+Alytus!O20+Anyksciai!O20+Birstonas!O20+Birzai!O20+Druskininkai!O20+Elektrenai!O20+Ignalina!O20+Jonava!O20+Joniskis!O20+Jurbarkas!O20+Kaisiadorys!O20+Kalvarija!O20+Kaunas!O20+Kauno_rj!O20+Kazlu_ruda!O20+Kedainiai!O20+Kelmes!O20+Klaipeda!O20+Klaipedos_rj!O20+Kretinga!O20+Kupiskis!O20+Lazdijai!O20+Marijampole!O20+Mazeikiai!O20+Moletai!O20+Neringa!O20+Pagegiai!O20+Pakruojis!O20+Palanga!O20+Panevezio_rj!O20+Panevezys!O20+Pasvalys!O20+Plunge!O20+Prienai!O20+Radviliskis!O20+Raseiniai!O20+Rietavas!O20+Rokiskis!O20+Sakiai!O20+Salcininkai!O20+Siauliai!O20+Siauliu_rj!O20+Silale!O20+Silute!O20+Sirvintai!O20+Skuodas!O20+Svencionys!O20+Taurage!O20+Telsiai!O20+Trakai!O20+Ukmerge!O20+Utena!O20+Varena!O20+Vilkaviskis!O20+Vilniaus_rj!O20+Vilnius!O20+Visaginas!O20+Zarasai!O20</f>
        <v>62995.791999999994</v>
      </c>
      <c r="P17" s="246">
        <f>Akmene!P20+Alytaus_rj!P20+Alytus!P20+Anyksciai!P20+Birstonas!P20+Birzai!P20+Druskininkai!P20+Elektrenai!P20+Ignalina!P20+Jonava!P20+Joniskis!P20+Jurbarkas!P20+Kaisiadorys!P20+Kalvarija!P20+Kaunas!P20+Kauno_rj!P20+Kazlu_ruda!P20+Kedainiai!P20+Kelmes!P20+Klaipeda!P20+Klaipedos_rj!P20+Kretinga!P20+Kupiskis!P20+Lazdijai!P20+Marijampole!P20+Mazeikiai!P20+Moletai!P20+Neringa!P20+Pagegiai!P20+Pakruojis!P20+Palanga!P20+Panevezio_rj!P20+Panevezys!P20+Pasvalys!P20+Plunge!P20+Prienai!P20+Radviliskis!P20+Raseiniai!P20+Rietavas!P20+Rokiskis!P20+Sakiai!P20+Salcininkai!P20+Siauliai!P20+Siauliu_rj!P20+Silale!P20+Silute!P20+Sirvintai!P20+Skuodas!P20+Svencionys!P20+Taurage!P20+Telsiai!P20+Trakai!P20+Ukmerge!P20+Utena!P20+Varena!P20+Vilkaviskis!P20+Vilniaus_rj!P20+Vilnius!P20+Visaginas!P20+Zarasai!P20</f>
        <v>0</v>
      </c>
      <c r="Q17" s="65">
        <f t="shared" ref="Q17:Q22" si="2">M17-O17</f>
        <v>826.46800000002258</v>
      </c>
      <c r="R17" s="66" t="str">
        <f t="shared" si="1"/>
        <v>Nepanaudotos lėšos</v>
      </c>
    </row>
    <row r="18" spans="1:18" ht="26.25" customHeight="1">
      <c r="A18" s="16" t="s">
        <v>5</v>
      </c>
      <c r="B18" s="199" t="s">
        <v>206</v>
      </c>
      <c r="C18" s="200"/>
      <c r="D18" s="201"/>
      <c r="E18" s="38">
        <f>Akmene!E21+Alytaus_rj!E21+Alytus!E21+Anyksciai!E21+Birstonas!E21+Birzai!E21+Druskininkai!E21+Elektrenai!E21+Ignalina!E21+Jonava!E21+Joniskis!E21+Jurbarkas!E21+Kaisiadorys!E21+Kalvarija!E21+Kaunas!E21+Kauno_rj!E21+Kazlu_ruda!E21+Kedainiai!E21+Kelmes!E21+Klaipeda!E21+Klaipedos_rj!E21+Kretinga!E21+Kupiskis!E21+Lazdijai!E21+Marijampole!E21+Mazeikiai!E21+Moletai!E21+Neringa!E21+Pagegiai!E21+Pakruojis!E21+Palanga!E21+Panevezio_rj!E21+Panevezys!E21+Pasvalys!E21+Plunge!E21+Prienai!E21+Radviliskis!E21+Raseiniai!E21+Rietavas!E21+Rokiskis!E21+Sakiai!E21+Salcininkai!E21+Siauliai!E21+Siauliu_rj!E21+Silale!E21+Silute!E21+Sirvintai!E21+Skuodas!E21+Svencionys!E21+Taurage!E21+Telsiai!E21+Trakai!E21+Ukmerge!E21+Utena!E21+Varena!E21+Vilkaviskis!E21+Vilniaus_rj!E21+Vilnius!E21+Visaginas!E21+Zarasai!E21</f>
        <v>0</v>
      </c>
      <c r="F18" s="38">
        <f>Akmene!F21+Alytaus_rj!F21+Alytus!F21+Anyksciai!F21+Birstonas!F21+Birzai!F21+Druskininkai!F21+Elektrenai!F21+Ignalina!F21+Jonava!F21+Joniskis!F21+Jurbarkas!F21+Kaisiadorys!F21+Kalvarija!F21+Kaunas!F21+Kauno_rj!F21+Kazlu_ruda!F21+Kedainiai!F21+Kelmes!F21+Klaipeda!F21+Klaipedos_rj!F21+Kretinga!F21+Kupiskis!F21+Lazdijai!F21+Marijampole!F21+Mazeikiai!F21+Moletai!F21+Neringa!F21+Pagegiai!F21+Pakruojis!F21+Palanga!F21+Panevezio_rj!F21+Panevezys!F21+Pasvalys!F21+Plunge!F21+Prienai!F21+Radviliskis!F21+Raseiniai!F21+Rietavas!F21+Rokiskis!F21+Sakiai!F21+Salcininkai!F21+Siauliai!F21+Siauliu_rj!F21+Silale!F21+Silute!F21+Sirvintai!F21+Skuodas!F21+Svencionys!F21+Taurage!F21+Telsiai!F21+Trakai!F21+Ukmerge!F21+Utena!F21+Varena!F21+Vilkaviskis!F21+Vilniaus_rj!F21+Vilnius!F21+Visaginas!F21+Zarasai!F21</f>
        <v>73.804000000000002</v>
      </c>
      <c r="G18" s="38">
        <f>Akmene!G21+Alytaus_rj!G21+Alytus!G21+Anyksciai!G21+Birstonas!G21+Birzai!G21+Druskininkai!G21+Elektrenai!G21+Ignalina!G21+Jonava!G21+Joniskis!G21+Jurbarkas!G21+Kaisiadorys!G21+Kalvarija!G21+Kaunas!G21+Kauno_rj!G21+Kazlu_ruda!G21+Kedainiai!G21+Kelmes!G21+Klaipeda!G21+Klaipedos_rj!G21+Kretinga!G21+Kupiskis!G21+Lazdijai!G21+Marijampole!G21+Mazeikiai!G21+Moletai!G21+Neringa!G21+Pagegiai!G21+Pakruojis!G21+Palanga!G21+Panevezio_rj!G21+Panevezys!G21+Pasvalys!G21+Plunge!G21+Prienai!G21+Radviliskis!G21+Raseiniai!G21+Rietavas!G21+Rokiskis!G21+Sakiai!G21+Salcininkai!G21+Siauliai!G21+Siauliu_rj!G21+Silale!G21+Silute!G21+Sirvintai!G21+Skuodas!G21+Svencionys!G21+Taurage!G21+Telsiai!G21+Trakai!G21+Ukmerge!G21+Utena!G21+Varena!G21+Vilkaviskis!G21+Vilniaus_rj!G21+Vilnius!G21+Visaginas!G21+Zarasai!G21</f>
        <v>102.95599999999999</v>
      </c>
      <c r="H18" s="38">
        <f>Akmene!H21+Alytaus_rj!H21+Alytus!H21+Anyksciai!H21+Birstonas!H21+Birzai!H21+Druskininkai!H21+Elektrenai!H21+Ignalina!H21+Jonava!H21+Joniskis!H21+Jurbarkas!H21+Kaisiadorys!H21+Kalvarija!H21+Kaunas!H21+Kauno_rj!H21+Kazlu_ruda!H21+Kedainiai!H21+Kelmes!H21+Klaipeda!H21+Klaipedos_rj!H21+Kretinga!H21+Kupiskis!H21+Lazdijai!H21+Marijampole!H21+Mazeikiai!H21+Moletai!H21+Neringa!H21+Pagegiai!H21+Pakruojis!H21+Palanga!H21+Panevezio_rj!H21+Panevezys!H21+Pasvalys!H21+Plunge!H21+Prienai!H21+Radviliskis!H21+Raseiniai!H21+Rietavas!H21+Rokiskis!H21+Sakiai!H21+Salcininkai!H21+Siauliai!H21+Siauliu_rj!H21+Silale!H21+Silute!H21+Sirvintai!H21+Skuodas!H21+Svencionys!H21+Taurage!H21+Telsiai!H21+Trakai!H21+Ukmerge!H21+Utena!H21+Varena!H21+Vilkaviskis!H21+Vilniaus_rj!H21+Vilnius!H21+Visaginas!H21+Zarasai!H21</f>
        <v>443.56376999999998</v>
      </c>
      <c r="I18" s="38">
        <f>Akmene!I21+Alytaus_rj!I21+Alytus!I21+Anyksciai!I21+Birstonas!I21+Birzai!I21+Druskininkai!I21+Elektrenai!I21+Ignalina!I21+Jonava!I21+Joniskis!I21+Jurbarkas!I21+Kaisiadorys!I21+Kalvarija!I21+Kaunas!I21+Kauno_rj!I21+Kazlu_ruda!I21+Kedainiai!I21+Kelmes!I21+Klaipeda!I21+Klaipedos_rj!I21+Kretinga!I21+Kupiskis!I21+Lazdijai!I21+Marijampole!I21+Mazeikiai!I21+Moletai!I21+Neringa!I21+Pagegiai!I21+Pakruojis!I21+Palanga!I21+Panevezio_rj!I21+Panevezys!I21+Pasvalys!I21+Plunge!I21+Prienai!I21+Radviliskis!I21+Raseiniai!I21+Rietavas!I21+Rokiskis!I21+Sakiai!I21+Salcininkai!I21+Siauliai!I21+Siauliu_rj!I21+Silale!I21+Silute!I21+Sirvintai!I21+Skuodas!I21+Svencionys!I21+Taurage!I21+Telsiai!I21+Trakai!I21+Ukmerge!I21+Utena!I21+Varena!I21+Vilkaviskis!I21+Vilniaus_rj!I21+Vilnius!I21+Visaginas!I21+Zarasai!I21</f>
        <v>5</v>
      </c>
      <c r="J18" s="38">
        <f>Akmene!J21+Alytaus_rj!J21+Alytus!J21+Anyksciai!J21+Birstonas!J21+Birzai!J21+Druskininkai!J21+Elektrenai!J21+Ignalina!J21+Jonava!J21+Joniskis!J21+Jurbarkas!J21+Kaisiadorys!J21+Kalvarija!J21+Kaunas!J21+Kauno_rj!J21+Kazlu_ruda!J21+Kedainiai!J21+Kelmes!J21+Klaipeda!J21+Klaipedos_rj!J21+Kretinga!J21+Kupiskis!J21+Lazdijai!J21+Marijampole!J21+Mazeikiai!J21+Moletai!J21+Neringa!J21+Pagegiai!J21+Pakruojis!J21+Palanga!J21+Panevezio_rj!J21+Panevezys!J21+Pasvalys!J21+Plunge!J21+Prienai!J21+Radviliskis!J21+Raseiniai!J21+Rietavas!J21+Rokiskis!J21+Sakiai!J21+Salcininkai!J21+Siauliai!J21+Siauliu_rj!J21+Silale!J21+Silute!J21+Sirvintai!J21+Skuodas!J21+Svencionys!J21+Taurage!J21+Telsiai!J21+Trakai!J21+Ukmerge!J21+Utena!J21+Varena!J21+Vilkaviskis!J21+Vilniaus_rj!J21+Vilnius!J21+Visaginas!J21+Zarasai!J21</f>
        <v>160.99199999999999</v>
      </c>
      <c r="K18" s="38">
        <f>Akmene!K21+Alytaus_rj!K21+Alytus!K21+Anyksciai!K21+Birstonas!K21+Birzai!K21+Druskininkai!K21+Elektrenai!K21+Ignalina!K21+Jonava!K21+Joniskis!K21+Jurbarkas!K21+Kaisiadorys!K21+Kalvarija!K21+Kaunas!K21+Kauno_rj!K21+Kazlu_ruda!K21+Kedainiai!K21+Kelmes!K21+Klaipeda!K21+Klaipedos_rj!K21+Kretinga!K21+Kupiskis!K21+Lazdijai!K21+Marijampole!K21+Mazeikiai!K21+Moletai!K21+Neringa!K21+Pagegiai!K21+Pakruojis!K21+Palanga!K21+Panevezio_rj!K21+Panevezys!K21+Pasvalys!K21+Plunge!K21+Prienai!K21+Radviliskis!K21+Raseiniai!K21+Rietavas!K21+Rokiskis!K21+Sakiai!K21+Salcininkai!K21+Siauliai!K21+Siauliu_rj!K21+Silale!K21+Silute!K21+Sirvintai!K21+Skuodas!K21+Svencionys!K21+Taurage!K21+Telsiai!K21+Trakai!K21+Ukmerge!K21+Utena!K21+Varena!K21+Vilkaviskis!K21+Vilniaus_rj!K21+Vilnius!K21+Visaginas!K21+Zarasai!K21</f>
        <v>0</v>
      </c>
      <c r="L18" s="38">
        <f>Akmene!L21+Alytaus_rj!L21+Alytus!L21+Anyksciai!L21+Birstonas!L21+Birzai!L21+Druskininkai!L21+Elektrenai!L21+Ignalina!L21+Jonava!L21+Joniskis!L21+Jurbarkas!L21+Kaisiadorys!L21+Kalvarija!L21+Kaunas!L21+Kauno_rj!L21+Kazlu_ruda!L21+Kedainiai!L21+Kelmes!L21+Klaipeda!L21+Klaipedos_rj!L21+Kretinga!L21+Kupiskis!L21+Lazdijai!L21+Marijampole!L21+Mazeikiai!L21+Moletai!L21+Neringa!L21+Pagegiai!L21+Pakruojis!L21+Palanga!L21+Panevezio_rj!L21+Panevezys!L21+Pasvalys!L21+Plunge!L21+Prienai!L21+Radviliskis!L21+Raseiniai!L21+Rietavas!L21+Rokiskis!L21+Sakiai!L21+Salcininkai!L21+Siauliai!L21+Siauliu_rj!L21+Silale!L21+Silute!L21+Sirvintai!L21+Skuodas!L21+Svencionys!L21+Taurage!L21+Telsiai!L21+Trakai!L21+Ukmerge!L21+Utena!L21+Varena!L21+Vilkaviskis!L21+Vilniaus_rj!L21+Vilnius!L21+Visaginas!L21+Zarasai!L21</f>
        <v>1376.5529999999999</v>
      </c>
      <c r="M18" s="202">
        <f t="shared" si="0"/>
        <v>2162.86877</v>
      </c>
      <c r="N18" s="203"/>
      <c r="O18" s="245">
        <f>Akmene!O21+Alytaus_rj!O21+Alytus!O21+Anyksciai!O21+Birstonas!O21+Birzai!O21+Druskininkai!O21+Elektrenai!O21+Ignalina!O21+Jonava!O21+Joniskis!O21+Jurbarkas!O21+Kaisiadorys!O21+Kalvarija!O21+Kaunas!O21+Kauno_rj!O21+Kazlu_ruda!O21+Kedainiai!O21+Kelmes!O21+Klaipeda!O21+Klaipedos_rj!O21+Kretinga!O21+Kupiskis!O21+Lazdijai!O21+Marijampole!O21+Mazeikiai!O21+Moletai!O21+Neringa!O21+Pagegiai!O21+Pakruojis!O21+Palanga!O21+Panevezio_rj!O21+Panevezys!O21+Pasvalys!O21+Plunge!O21+Prienai!O21+Radviliskis!O21+Raseiniai!O21+Rietavas!O21+Rokiskis!O21+Sakiai!O21+Salcininkai!O21+Siauliai!O21+Siauliu_rj!O21+Silale!O21+Silute!O21+Sirvintai!O21+Skuodas!O21+Svencionys!O21+Taurage!O21+Telsiai!O21+Trakai!O21+Ukmerge!O21+Utena!O21+Varena!O21+Vilkaviskis!O21+Vilniaus_rj!O21+Vilnius!O21+Visaginas!O21+Zarasai!O21</f>
        <v>2059.23477</v>
      </c>
      <c r="P18" s="246">
        <f>Akmene!P21+Alytaus_rj!P21+Alytus!P21+Anyksciai!P21+Birstonas!P21+Birzai!P21+Druskininkai!P21+Elektrenai!P21+Ignalina!P21+Jonava!P21+Joniskis!P21+Jurbarkas!P21+Kaisiadorys!P21+Kalvarija!P21+Kaunas!P21+Kauno_rj!P21+Kazlu_ruda!P21+Kedainiai!P21+Kelmes!P21+Klaipeda!P21+Klaipedos_rj!P21+Kretinga!P21+Kupiskis!P21+Lazdijai!P21+Marijampole!P21+Mazeikiai!P21+Moletai!P21+Neringa!P21+Pagegiai!P21+Pakruojis!P21+Palanga!P21+Panevezio_rj!P21+Panevezys!P21+Pasvalys!P21+Plunge!P21+Prienai!P21+Radviliskis!P21+Raseiniai!P21+Rietavas!P21+Rokiskis!P21+Sakiai!P21+Salcininkai!P21+Siauliai!P21+Siauliu_rj!P21+Silale!P21+Silute!P21+Sirvintai!P21+Skuodas!P21+Svencionys!P21+Taurage!P21+Telsiai!P21+Trakai!P21+Ukmerge!P21+Utena!P21+Varena!P21+Vilkaviskis!P21+Vilniaus_rj!P21+Vilnius!P21+Visaginas!P21+Zarasai!P21</f>
        <v>0</v>
      </c>
      <c r="Q18" s="65">
        <f t="shared" si="2"/>
        <v>103.63400000000001</v>
      </c>
      <c r="R18" s="66" t="str">
        <f t="shared" si="1"/>
        <v>Nepanaudotos lėšos</v>
      </c>
    </row>
    <row r="19" spans="1:18" ht="15" customHeight="1">
      <c r="A19" s="16" t="s">
        <v>6</v>
      </c>
      <c r="B19" s="199" t="s">
        <v>11</v>
      </c>
      <c r="C19" s="200"/>
      <c r="D19" s="201"/>
      <c r="E19" s="38">
        <f>Akmene!E22+Alytaus_rj!E22+Alytus!E22+Anyksciai!E22+Birstonas!E22+Birzai!E22+Druskininkai!E22+Elektrenai!E22+Ignalina!E22+Jonava!E22+Joniskis!E22+Jurbarkas!E22+Kaisiadorys!E22+Kalvarija!E22+Kaunas!E22+Kauno_rj!E22+Kazlu_ruda!E22+Kedainiai!E22+Kelmes!E22+Klaipeda!E22+Klaipedos_rj!E22+Kretinga!E22+Kupiskis!E22+Lazdijai!E22+Marijampole!E22+Mazeikiai!E22+Moletai!E22+Neringa!E22+Pagegiai!E22+Pakruojis!E22+Palanga!E22+Panevezio_rj!E22+Panevezys!E22+Pasvalys!E22+Plunge!E22+Prienai!E22+Radviliskis!E22+Raseiniai!E22+Rietavas!E22+Rokiskis!E22+Sakiai!E22+Salcininkai!E22+Siauliai!E22+Siauliu_rj!E22+Silale!E22+Silute!E22+Sirvintai!E22+Skuodas!E22+Svencionys!E22+Taurage!E22+Telsiai!E22+Trakai!E22+Ukmerge!E22+Utena!E22+Varena!E22+Vilkaviskis!E22+Vilniaus_rj!E22+Vilnius!E22+Visaginas!E22+Zarasai!E22</f>
        <v>0</v>
      </c>
      <c r="F19" s="38">
        <f>Akmene!F22+Alytaus_rj!F22+Alytus!F22+Anyksciai!F22+Birstonas!F22+Birzai!F22+Druskininkai!F22+Elektrenai!F22+Ignalina!F22+Jonava!F22+Joniskis!F22+Jurbarkas!F22+Kaisiadorys!F22+Kalvarija!F22+Kaunas!F22+Kauno_rj!F22+Kazlu_ruda!F22+Kedainiai!F22+Kelmes!F22+Klaipeda!F22+Klaipedos_rj!F22+Kretinga!F22+Kupiskis!F22+Lazdijai!F22+Marijampole!F22+Mazeikiai!F22+Moletai!F22+Neringa!F22+Pagegiai!F22+Pakruojis!F22+Palanga!F22+Panevezio_rj!F22+Panevezys!F22+Pasvalys!F22+Plunge!F22+Prienai!F22+Radviliskis!F22+Raseiniai!F22+Rietavas!F22+Rokiskis!F22+Sakiai!F22+Salcininkai!F22+Siauliai!F22+Siauliu_rj!F22+Silale!F22+Silute!F22+Sirvintai!F22+Skuodas!F22+Svencionys!F22+Taurage!F22+Telsiai!F22+Trakai!F22+Ukmerge!F22+Utena!F22+Varena!F22+Vilkaviskis!F22+Vilniaus_rj!F22+Vilnius!F22+Visaginas!F22+Zarasai!F22</f>
        <v>0</v>
      </c>
      <c r="G19" s="38">
        <f>Akmene!G22+Alytaus_rj!G22+Alytus!G22+Anyksciai!G22+Birstonas!G22+Birzai!G22+Druskininkai!G22+Elektrenai!G22+Ignalina!G22+Jonava!G22+Joniskis!G22+Jurbarkas!G22+Kaisiadorys!G22+Kalvarija!G22+Kaunas!G22+Kauno_rj!G22+Kazlu_ruda!G22+Kedainiai!G22+Kelmes!G22+Klaipeda!G22+Klaipedos_rj!G22+Kretinga!G22+Kupiskis!G22+Lazdijai!G22+Marijampole!G22+Mazeikiai!G22+Moletai!G22+Neringa!G22+Pagegiai!G22+Pakruojis!G22+Palanga!G22+Panevezio_rj!G22+Panevezys!G22+Pasvalys!G22+Plunge!G22+Prienai!G22+Radviliskis!G22+Raseiniai!G22+Rietavas!G22+Rokiskis!G22+Sakiai!G22+Salcininkai!G22+Siauliai!G22+Siauliu_rj!G22+Silale!G22+Silute!G22+Sirvintai!G22+Skuodas!G22+Svencionys!G22+Taurage!G22+Telsiai!G22+Trakai!G22+Ukmerge!G22+Utena!G22+Varena!G22+Vilkaviskis!G22+Vilniaus_rj!G22+Vilnius!G22+Visaginas!G22+Zarasai!G22</f>
        <v>0</v>
      </c>
      <c r="H19" s="38">
        <f>Akmene!H22+Alytaus_rj!H22+Alytus!H22+Anyksciai!H22+Birstonas!H22+Birzai!H22+Druskininkai!H22+Elektrenai!H22+Ignalina!H22+Jonava!H22+Joniskis!H22+Jurbarkas!H22+Kaisiadorys!H22+Kalvarija!H22+Kaunas!H22+Kauno_rj!H22+Kazlu_ruda!H22+Kedainiai!H22+Kelmes!H22+Klaipeda!H22+Klaipedos_rj!H22+Kretinga!H22+Kupiskis!H22+Lazdijai!H22+Marijampole!H22+Mazeikiai!H22+Moletai!H22+Neringa!H22+Pagegiai!H22+Pakruojis!H22+Palanga!H22+Panevezio_rj!H22+Panevezys!H22+Pasvalys!H22+Plunge!H22+Prienai!H22+Radviliskis!H22+Raseiniai!H22+Rietavas!H22+Rokiskis!H22+Sakiai!H22+Salcininkai!H22+Siauliai!H22+Siauliu_rj!H22+Silale!H22+Silute!H22+Sirvintai!H22+Skuodas!H22+Svencionys!H22+Taurage!H22+Telsiai!H22+Trakai!H22+Ukmerge!H22+Utena!H22+Varena!H22+Vilkaviskis!H22+Vilniaus_rj!H22+Vilnius!H22+Visaginas!H22+Zarasai!H22</f>
        <v>1.4</v>
      </c>
      <c r="I19" s="38">
        <f>Akmene!I22+Alytaus_rj!I22+Alytus!I22+Anyksciai!I22+Birstonas!I22+Birzai!I22+Druskininkai!I22+Elektrenai!I22+Ignalina!I22+Jonava!I22+Joniskis!I22+Jurbarkas!I22+Kaisiadorys!I22+Kalvarija!I22+Kaunas!I22+Kauno_rj!I22+Kazlu_ruda!I22+Kedainiai!I22+Kelmes!I22+Klaipeda!I22+Klaipedos_rj!I22+Kretinga!I22+Kupiskis!I22+Lazdijai!I22+Marijampole!I22+Mazeikiai!I22+Moletai!I22+Neringa!I22+Pagegiai!I22+Pakruojis!I22+Palanga!I22+Panevezio_rj!I22+Panevezys!I22+Pasvalys!I22+Plunge!I22+Prienai!I22+Radviliskis!I22+Raseiniai!I22+Rietavas!I22+Rokiskis!I22+Sakiai!I22+Salcininkai!I22+Siauliai!I22+Siauliu_rj!I22+Silale!I22+Silute!I22+Sirvintai!I22+Skuodas!I22+Svencionys!I22+Taurage!I22+Telsiai!I22+Trakai!I22+Ukmerge!I22+Utena!I22+Varena!I22+Vilkaviskis!I22+Vilniaus_rj!I22+Vilnius!I22+Visaginas!I22+Zarasai!I22</f>
        <v>0</v>
      </c>
      <c r="J19" s="38">
        <f>Akmene!J22+Alytaus_rj!J22+Alytus!J22+Anyksciai!J22+Birstonas!J22+Birzai!J22+Druskininkai!J22+Elektrenai!J22+Ignalina!J22+Jonava!J22+Joniskis!J22+Jurbarkas!J22+Kaisiadorys!J22+Kalvarija!J22+Kaunas!J22+Kauno_rj!J22+Kazlu_ruda!J22+Kedainiai!J22+Kelmes!J22+Klaipeda!J22+Klaipedos_rj!J22+Kretinga!J22+Kupiskis!J22+Lazdijai!J22+Marijampole!J22+Mazeikiai!J22+Moletai!J22+Neringa!J22+Pagegiai!J22+Pakruojis!J22+Palanga!J22+Panevezio_rj!J22+Panevezys!J22+Pasvalys!J22+Plunge!J22+Prienai!J22+Radviliskis!J22+Raseiniai!J22+Rietavas!J22+Rokiskis!J22+Sakiai!J22+Salcininkai!J22+Siauliai!J22+Siauliu_rj!J22+Silale!J22+Silute!J22+Sirvintai!J22+Skuodas!J22+Svencionys!J22+Taurage!J22+Telsiai!J22+Trakai!J22+Ukmerge!J22+Utena!J22+Varena!J22+Vilkaviskis!J22+Vilniaus_rj!J22+Vilnius!J22+Visaginas!J22+Zarasai!J22</f>
        <v>15</v>
      </c>
      <c r="K19" s="38">
        <f>Akmene!K22+Alytaus_rj!K22+Alytus!K22+Anyksciai!K22+Birstonas!K22+Birzai!K22+Druskininkai!K22+Elektrenai!K22+Ignalina!K22+Jonava!K22+Joniskis!K22+Jurbarkas!K22+Kaisiadorys!K22+Kalvarija!K22+Kaunas!K22+Kauno_rj!K22+Kazlu_ruda!K22+Kedainiai!K22+Kelmes!K22+Klaipeda!K22+Klaipedos_rj!K22+Kretinga!K22+Kupiskis!K22+Lazdijai!K22+Marijampole!K22+Mazeikiai!K22+Moletai!K22+Neringa!K22+Pagegiai!K22+Pakruojis!K22+Palanga!K22+Panevezio_rj!K22+Panevezys!K22+Pasvalys!K22+Plunge!K22+Prienai!K22+Radviliskis!K22+Raseiniai!K22+Rietavas!K22+Rokiskis!K22+Sakiai!K22+Salcininkai!K22+Siauliai!K22+Siauliu_rj!K22+Silale!K22+Silute!K22+Sirvintai!K22+Skuodas!K22+Svencionys!K22+Taurage!K22+Telsiai!K22+Trakai!K22+Ukmerge!K22+Utena!K22+Varena!K22+Vilkaviskis!K22+Vilniaus_rj!K22+Vilnius!K22+Visaginas!K22+Zarasai!K22</f>
        <v>0</v>
      </c>
      <c r="L19" s="38">
        <f>Akmene!L22+Alytaus_rj!L22+Alytus!L22+Anyksciai!L22+Birstonas!L22+Birzai!L22+Druskininkai!L22+Elektrenai!L22+Ignalina!L22+Jonava!L22+Joniskis!L22+Jurbarkas!L22+Kaisiadorys!L22+Kalvarija!L22+Kaunas!L22+Kauno_rj!L22+Kazlu_ruda!L22+Kedainiai!L22+Kelmes!L22+Klaipeda!L22+Klaipedos_rj!L22+Kretinga!L22+Kupiskis!L22+Lazdijai!L22+Marijampole!L22+Mazeikiai!L22+Moletai!L22+Neringa!L22+Pagegiai!L22+Pakruojis!L22+Palanga!L22+Panevezio_rj!L22+Panevezys!L22+Pasvalys!L22+Plunge!L22+Prienai!L22+Radviliskis!L22+Raseiniai!L22+Rietavas!L22+Rokiskis!L22+Sakiai!L22+Salcininkai!L22+Siauliai!L22+Siauliu_rj!L22+Silale!L22+Silute!L22+Sirvintai!L22+Skuodas!L22+Svencionys!L22+Taurage!L22+Telsiai!L22+Trakai!L22+Ukmerge!L22+Utena!L22+Varena!L22+Vilkaviskis!L22+Vilniaus_rj!L22+Vilnius!L22+Visaginas!L22+Zarasai!L22</f>
        <v>0</v>
      </c>
      <c r="M19" s="202">
        <f t="shared" si="0"/>
        <v>16.399999999999999</v>
      </c>
      <c r="N19" s="203"/>
      <c r="O19" s="245">
        <f>Akmene!O22+Alytaus_rj!O22+Alytus!O22+Anyksciai!O22+Birstonas!O22+Birzai!O22+Druskininkai!O22+Elektrenai!O22+Ignalina!O22+Jonava!O22+Joniskis!O22+Jurbarkas!O22+Kaisiadorys!O22+Kalvarija!O22+Kaunas!O22+Kauno_rj!O22+Kazlu_ruda!O22+Kedainiai!O22+Kelmes!O22+Klaipeda!O22+Klaipedos_rj!O22+Kretinga!O22+Kupiskis!O22+Lazdijai!O22+Marijampole!O22+Mazeikiai!O22+Moletai!O22+Neringa!O22+Pagegiai!O22+Pakruojis!O22+Palanga!O22+Panevezio_rj!O22+Panevezys!O22+Pasvalys!O22+Plunge!O22+Prienai!O22+Radviliskis!O22+Raseiniai!O22+Rietavas!O22+Rokiskis!O22+Sakiai!O22+Salcininkai!O22+Siauliai!O22+Siauliu_rj!O22+Silale!O22+Silute!O22+Sirvintai!O22+Skuodas!O22+Svencionys!O22+Taurage!O22+Telsiai!O22+Trakai!O22+Ukmerge!O22+Utena!O22+Varena!O22+Vilkaviskis!O22+Vilniaus_rj!O22+Vilnius!O22+Visaginas!O22+Zarasai!O22</f>
        <v>16.399999999999999</v>
      </c>
      <c r="P19" s="246">
        <f>Akmene!P22+Alytaus_rj!P22+Alytus!P22+Anyksciai!P22+Birstonas!P22+Birzai!P22+Druskininkai!P22+Elektrenai!P22+Ignalina!P22+Jonava!P22+Joniskis!P22+Jurbarkas!P22+Kaisiadorys!P22+Kalvarija!P22+Kaunas!P22+Kauno_rj!P22+Kazlu_ruda!P22+Kedainiai!P22+Kelmes!P22+Klaipeda!P22+Klaipedos_rj!P22+Kretinga!P22+Kupiskis!P22+Lazdijai!P22+Marijampole!P22+Mazeikiai!P22+Moletai!P22+Neringa!P22+Pagegiai!P22+Pakruojis!P22+Palanga!P22+Panevezio_rj!P22+Panevezys!P22+Pasvalys!P22+Plunge!P22+Prienai!P22+Radviliskis!P22+Raseiniai!P22+Rietavas!P22+Rokiskis!P22+Sakiai!P22+Salcininkai!P22+Siauliai!P22+Siauliu_rj!P22+Silale!P22+Silute!P22+Sirvintai!P22+Skuodas!P22+Svencionys!P22+Taurage!P22+Telsiai!P22+Trakai!P22+Ukmerge!P22+Utena!P22+Varena!P22+Vilkaviskis!P22+Vilniaus_rj!P22+Vilnius!P22+Visaginas!P22+Zarasai!P22</f>
        <v>0</v>
      </c>
      <c r="Q19" s="65">
        <f>M19-O19</f>
        <v>0</v>
      </c>
      <c r="R19" s="66" t="str">
        <f t="shared" si="1"/>
        <v/>
      </c>
    </row>
    <row r="20" spans="1:18" ht="24" customHeight="1">
      <c r="A20" s="16" t="s">
        <v>7</v>
      </c>
      <c r="B20" s="199" t="s">
        <v>222</v>
      </c>
      <c r="C20" s="200"/>
      <c r="D20" s="201"/>
      <c r="E20" s="38">
        <f>Akmene!E23+Alytaus_rj!E23+Alytus!E23+Anyksciai!E23+Birstonas!E23+Birzai!E23+Druskininkai!E23+Elektrenai!E23+Ignalina!E23+Jonava!E23+Joniskis!E23+Jurbarkas!E23+Kaisiadorys!E23+Kalvarija!E23+Kaunas!E23+Kauno_rj!E23+Kazlu_ruda!E23+Kedainiai!E23+Kelmes!E23+Klaipeda!E23+Klaipedos_rj!E23+Kretinga!E23+Kupiskis!E23+Lazdijai!E23+Marijampole!E23+Mazeikiai!E23+Moletai!E23+Neringa!E23+Pagegiai!E23+Pakruojis!E23+Palanga!E23+Panevezio_rj!E23+Panevezys!E23+Pasvalys!E23+Plunge!E23+Prienai!E23+Radviliskis!E23+Raseiniai!E23+Rietavas!E23+Rokiskis!E23+Sakiai!E23+Salcininkai!E23+Siauliai!E23+Siauliu_rj!E23+Silale!E23+Silute!E23+Sirvintai!E23+Skuodas!E23+Svencionys!E23+Taurage!E23+Telsiai!E23+Trakai!E23+Ukmerge!E23+Utena!E23+Varena!E23+Vilkaviskis!E23+Vilniaus_rj!E23+Vilnius!E23+Visaginas!E23+Zarasai!E23</f>
        <v>228.29499999999999</v>
      </c>
      <c r="F20" s="38">
        <f>Akmene!F23+Alytaus_rj!F23+Alytus!F23+Anyksciai!F23+Birstonas!F23+Birzai!F23+Druskininkai!F23+Elektrenai!F23+Ignalina!F23+Jonava!F23+Joniskis!F23+Jurbarkas!F23+Kaisiadorys!F23+Kalvarija!F23+Kaunas!F23+Kauno_rj!F23+Kazlu_ruda!F23+Kedainiai!F23+Kelmes!F23+Klaipeda!F23+Klaipedos_rj!F23+Kretinga!F23+Kupiskis!F23+Lazdijai!F23+Marijampole!F23+Mazeikiai!F23+Moletai!F23+Neringa!F23+Pagegiai!F23+Pakruojis!F23+Palanga!F23+Panevezio_rj!F23+Panevezys!F23+Pasvalys!F23+Plunge!F23+Prienai!F23+Radviliskis!F23+Raseiniai!F23+Rietavas!F23+Rokiskis!F23+Sakiai!F23+Salcininkai!F23+Siauliai!F23+Siauliu_rj!F23+Silale!F23+Silute!F23+Sirvintai!F23+Skuodas!F23+Svencionys!F23+Taurage!F23+Telsiai!F23+Trakai!F23+Ukmerge!F23+Utena!F23+Varena!F23+Vilkaviskis!F23+Vilniaus_rj!F23+Vilnius!F23+Visaginas!F23+Zarasai!F23</f>
        <v>92.266889999999989</v>
      </c>
      <c r="G20" s="38">
        <f>Akmene!G23+Alytaus_rj!G23+Alytus!G23+Anyksciai!G23+Birstonas!G23+Birzai!G23+Druskininkai!G23+Elektrenai!G23+Ignalina!G23+Jonava!G23+Joniskis!G23+Jurbarkas!G23+Kaisiadorys!G23+Kalvarija!G23+Kaunas!G23+Kauno_rj!G23+Kazlu_ruda!G23+Kedainiai!G23+Kelmes!G23+Klaipeda!G23+Klaipedos_rj!G23+Kretinga!G23+Kupiskis!G23+Lazdijai!G23+Marijampole!G23+Mazeikiai!G23+Moletai!G23+Neringa!G23+Pagegiai!G23+Pakruojis!G23+Palanga!G23+Panevezio_rj!G23+Panevezys!G23+Pasvalys!G23+Plunge!G23+Prienai!G23+Radviliskis!G23+Raseiniai!G23+Rietavas!G23+Rokiskis!G23+Sakiai!G23+Salcininkai!G23+Siauliai!G23+Siauliu_rj!G23+Silale!G23+Silute!G23+Sirvintai!G23+Skuodas!G23+Svencionys!G23+Taurage!G23+Telsiai!G23+Trakai!G23+Ukmerge!G23+Utena!G23+Varena!G23+Vilkaviskis!G23+Vilniaus_rj!G23+Vilnius!G23+Visaginas!G23+Zarasai!G23</f>
        <v>775.6443300000002</v>
      </c>
      <c r="H20" s="38">
        <f>Akmene!H23+Alytaus_rj!H23+Alytus!H23+Anyksciai!H23+Birstonas!H23+Birzai!H23+Druskininkai!H23+Elektrenai!H23+Ignalina!H23+Jonava!H23+Joniskis!H23+Jurbarkas!H23+Kaisiadorys!H23+Kalvarija!H23+Kaunas!H23+Kauno_rj!H23+Kazlu_ruda!H23+Kedainiai!H23+Kelmes!H23+Klaipeda!H23+Klaipedos_rj!H23+Kretinga!H23+Kupiskis!H23+Lazdijai!H23+Marijampole!H23+Mazeikiai!H23+Moletai!H23+Neringa!H23+Pagegiai!H23+Pakruojis!H23+Palanga!H23+Panevezio_rj!H23+Panevezys!H23+Pasvalys!H23+Plunge!H23+Prienai!H23+Radviliskis!H23+Raseiniai!H23+Rietavas!H23+Rokiskis!H23+Sakiai!H23+Salcininkai!H23+Siauliai!H23+Siauliu_rj!H23+Silale!H23+Silute!H23+Sirvintai!H23+Skuodas!H23+Svencionys!H23+Taurage!H23+Telsiai!H23+Trakai!H23+Ukmerge!H23+Utena!H23+Varena!H23+Vilkaviskis!H23+Vilniaus_rj!H23+Vilnius!H23+Visaginas!H23+Zarasai!H23</f>
        <v>38352.632818999999</v>
      </c>
      <c r="I20" s="38">
        <f>Akmene!I23+Alytaus_rj!I23+Alytus!I23+Anyksciai!I23+Birstonas!I23+Birzai!I23+Druskininkai!I23+Elektrenai!I23+Ignalina!I23+Jonava!I23+Joniskis!I23+Jurbarkas!I23+Kaisiadorys!I23+Kalvarija!I23+Kaunas!I23+Kauno_rj!I23+Kazlu_ruda!I23+Kedainiai!I23+Kelmes!I23+Klaipeda!I23+Klaipedos_rj!I23+Kretinga!I23+Kupiskis!I23+Lazdijai!I23+Marijampole!I23+Mazeikiai!I23+Moletai!I23+Neringa!I23+Pagegiai!I23+Pakruojis!I23+Palanga!I23+Panevezio_rj!I23+Panevezys!I23+Pasvalys!I23+Plunge!I23+Prienai!I23+Radviliskis!I23+Raseiniai!I23+Rietavas!I23+Rokiskis!I23+Sakiai!I23+Salcininkai!I23+Siauliai!I23+Siauliu_rj!I23+Silale!I23+Silute!I23+Sirvintai!I23+Skuodas!I23+Svencionys!I23+Taurage!I23+Telsiai!I23+Trakai!I23+Ukmerge!I23+Utena!I23+Varena!I23+Vilkaviskis!I23+Vilniaus_rj!I23+Vilnius!I23+Visaginas!I23+Zarasai!I23</f>
        <v>1933.3100000000002</v>
      </c>
      <c r="J20" s="38">
        <f>Akmene!J23+Alytaus_rj!J23+Alytus!J23+Anyksciai!J23+Birstonas!J23+Birzai!J23+Druskininkai!J23+Elektrenai!J23+Ignalina!J23+Jonava!J23+Joniskis!J23+Jurbarkas!J23+Kaisiadorys!J23+Kalvarija!J23+Kaunas!J23+Kauno_rj!J23+Kazlu_ruda!J23+Kedainiai!J23+Kelmes!J23+Klaipeda!J23+Klaipedos_rj!J23+Kretinga!J23+Kupiskis!J23+Lazdijai!J23+Marijampole!J23+Mazeikiai!J23+Moletai!J23+Neringa!J23+Pagegiai!J23+Pakruojis!J23+Palanga!J23+Panevezio_rj!J23+Panevezys!J23+Pasvalys!J23+Plunge!J23+Prienai!J23+Radviliskis!J23+Raseiniai!J23+Rietavas!J23+Rokiskis!J23+Sakiai!J23+Salcininkai!J23+Siauliai!J23+Siauliu_rj!J23+Silale!J23+Silute!J23+Sirvintai!J23+Skuodas!J23+Svencionys!J23+Taurage!J23+Telsiai!J23+Trakai!J23+Ukmerge!J23+Utena!J23+Varena!J23+Vilkaviskis!J23+Vilniaus_rj!J23+Vilnius!J23+Visaginas!J23+Zarasai!J23</f>
        <v>1389.24</v>
      </c>
      <c r="K20" s="38">
        <f>Akmene!K23+Alytaus_rj!K23+Alytus!K23+Anyksciai!K23+Birstonas!K23+Birzai!K23+Druskininkai!K23+Elektrenai!K23+Ignalina!K23+Jonava!K23+Joniskis!K23+Jurbarkas!K23+Kaisiadorys!K23+Kalvarija!K23+Kaunas!K23+Kauno_rj!K23+Kazlu_ruda!K23+Kedainiai!K23+Kelmes!K23+Klaipeda!K23+Klaipedos_rj!K23+Kretinga!K23+Kupiskis!K23+Lazdijai!K23+Marijampole!K23+Mazeikiai!K23+Moletai!K23+Neringa!K23+Pagegiai!K23+Pakruojis!K23+Palanga!K23+Panevezio_rj!K23+Panevezys!K23+Pasvalys!K23+Plunge!K23+Prienai!K23+Radviliskis!K23+Raseiniai!K23+Rietavas!K23+Rokiskis!K23+Sakiai!K23+Salcininkai!K23+Siauliai!K23+Siauliu_rj!K23+Silale!K23+Silute!K23+Sirvintai!K23+Skuodas!K23+Svencionys!K23+Taurage!K23+Telsiai!K23+Trakai!K23+Ukmerge!K23+Utena!K23+Varena!K23+Vilkaviskis!K23+Vilniaus_rj!K23+Vilnius!K23+Visaginas!K23+Zarasai!K23</f>
        <v>0</v>
      </c>
      <c r="L20" s="38">
        <f>Akmene!L23+Alytaus_rj!L23+Alytus!L23+Anyksciai!L23+Birstonas!L23+Birzai!L23+Druskininkai!L23+Elektrenai!L23+Ignalina!L23+Jonava!L23+Joniskis!L23+Jurbarkas!L23+Kaisiadorys!L23+Kalvarija!L23+Kaunas!L23+Kauno_rj!L23+Kazlu_ruda!L23+Kedainiai!L23+Kelmes!L23+Klaipeda!L23+Klaipedos_rj!L23+Kretinga!L23+Kupiskis!L23+Lazdijai!L23+Marijampole!L23+Mazeikiai!L23+Moletai!L23+Neringa!L23+Pagegiai!L23+Pakruojis!L23+Palanga!L23+Panevezio_rj!L23+Panevezys!L23+Pasvalys!L23+Plunge!L23+Prienai!L23+Radviliskis!L23+Raseiniai!L23+Rietavas!L23+Rokiskis!L23+Sakiai!L23+Salcininkai!L23+Siauliai!L23+Siauliu_rj!L23+Silale!L23+Silute!L23+Sirvintai!L23+Skuodas!L23+Svencionys!L23+Taurage!L23+Telsiai!L23+Trakai!L23+Ukmerge!L23+Utena!L23+Varena!L23+Vilkaviskis!L23+Vilniaus_rj!L23+Vilnius!L23+Visaginas!L23+Zarasai!L23</f>
        <v>1150.3432100000002</v>
      </c>
      <c r="M20" s="202">
        <f t="shared" si="0"/>
        <v>43921.732248999993</v>
      </c>
      <c r="N20" s="203"/>
      <c r="O20" s="245">
        <f>Akmene!O23+Alytaus_rj!O23+Alytus!O23+Anyksciai!O23+Birstonas!O23+Birzai!O23+Druskininkai!O23+Elektrenai!O23+Ignalina!O23+Jonava!O23+Joniskis!O23+Jurbarkas!O23+Kaisiadorys!O23+Kalvarija!O23+Kaunas!O23+Kauno_rj!O23+Kazlu_ruda!O23+Kedainiai!O23+Kelmes!O23+Klaipeda!O23+Klaipedos_rj!O23+Kretinga!O23+Kupiskis!O23+Lazdijai!O23+Marijampole!O23+Mazeikiai!O23+Moletai!O23+Neringa!O23+Pagegiai!O23+Pakruojis!O23+Palanga!O23+Panevezio_rj!O23+Panevezys!O23+Pasvalys!O23+Plunge!O23+Prienai!O23+Radviliskis!O23+Raseiniai!O23+Rietavas!O23+Rokiskis!O23+Sakiai!O23+Salcininkai!O23+Siauliai!O23+Siauliu_rj!O23+Silale!O23+Silute!O23+Sirvintai!O23+Skuodas!O23+Svencionys!O23+Taurage!O23+Telsiai!O23+Trakai!O23+Ukmerge!O23+Utena!O23+Varena!O23+Vilkaviskis!O23+Vilniaus_rj!O23+Vilnius!O23+Visaginas!O23+Zarasai!O23</f>
        <v>43115.640569999996</v>
      </c>
      <c r="P20" s="246">
        <f>Akmene!P23+Alytaus_rj!P23+Alytus!P23+Anyksciai!P23+Birstonas!P23+Birzai!P23+Druskininkai!P23+Elektrenai!P23+Ignalina!P23+Jonava!P23+Joniskis!P23+Jurbarkas!P23+Kaisiadorys!P23+Kalvarija!P23+Kaunas!P23+Kauno_rj!P23+Kazlu_ruda!P23+Kedainiai!P23+Kelmes!P23+Klaipeda!P23+Klaipedos_rj!P23+Kretinga!P23+Kupiskis!P23+Lazdijai!P23+Marijampole!P23+Mazeikiai!P23+Moletai!P23+Neringa!P23+Pagegiai!P23+Pakruojis!P23+Palanga!P23+Panevezio_rj!P23+Panevezys!P23+Pasvalys!P23+Plunge!P23+Prienai!P23+Radviliskis!P23+Raseiniai!P23+Rietavas!P23+Rokiskis!P23+Sakiai!P23+Salcininkai!P23+Siauliai!P23+Siauliu_rj!P23+Silale!P23+Silute!P23+Sirvintai!P23+Skuodas!P23+Svencionys!P23+Taurage!P23+Telsiai!P23+Trakai!P23+Ukmerge!P23+Utena!P23+Varena!P23+Vilkaviskis!P23+Vilniaus_rj!P23+Vilnius!P23+Visaginas!P23+Zarasai!P23</f>
        <v>0</v>
      </c>
      <c r="Q20" s="65">
        <f t="shared" si="2"/>
        <v>806.09167899999738</v>
      </c>
      <c r="R20" s="66" t="str">
        <f t="shared" si="1"/>
        <v>Nepanaudotos lėšos</v>
      </c>
    </row>
    <row r="21" spans="1:18" ht="25.5" customHeight="1">
      <c r="A21" s="16" t="s">
        <v>8</v>
      </c>
      <c r="B21" s="199" t="s">
        <v>223</v>
      </c>
      <c r="C21" s="200"/>
      <c r="D21" s="201"/>
      <c r="E21" s="38">
        <f>Akmene!E24+Alytaus_rj!E24+Alytus!E24+Anyksciai!E24+Birstonas!E24+Birzai!E24+Druskininkai!E24+Elektrenai!E24+Ignalina!E24+Jonava!E24+Joniskis!E24+Jurbarkas!E24+Kaisiadorys!E24+Kalvarija!E24+Kaunas!E24+Kauno_rj!E24+Kazlu_ruda!E24+Kedainiai!E24+Kelmes!E24+Klaipeda!E24+Klaipedos_rj!E24+Kretinga!E24+Kupiskis!E24+Lazdijai!E24+Marijampole!E24+Mazeikiai!E24+Moletai!E24+Neringa!E24+Pagegiai!E24+Pakruojis!E24+Palanga!E24+Panevezio_rj!E24+Panevezys!E24+Pasvalys!E24+Plunge!E24+Prienai!E24+Radviliskis!E24+Raseiniai!E24+Rietavas!E24+Rokiskis!E24+Sakiai!E24+Salcininkai!E24+Siauliai!E24+Siauliu_rj!E24+Silale!E24+Silute!E24+Sirvintai!E24+Skuodas!E24+Svencionys!E24+Taurage!E24+Telsiai!E24+Trakai!E24+Ukmerge!E24+Utena!E24+Varena!E24+Vilkaviskis!E24+Vilniaus_rj!E24+Vilnius!E24+Visaginas!E24+Zarasai!E24</f>
        <v>1054.7</v>
      </c>
      <c r="F21" s="38">
        <f>Akmene!F24+Alytaus_rj!F24+Alytus!F24+Anyksciai!F24+Birstonas!F24+Birzai!F24+Druskininkai!F24+Elektrenai!F24+Ignalina!F24+Jonava!F24+Joniskis!F24+Jurbarkas!F24+Kaisiadorys!F24+Kalvarija!F24+Kaunas!F24+Kauno_rj!F24+Kazlu_ruda!F24+Kedainiai!F24+Kelmes!F24+Klaipeda!F24+Klaipedos_rj!F24+Kretinga!F24+Kupiskis!F24+Lazdijai!F24+Marijampole!F24+Mazeikiai!F24+Moletai!F24+Neringa!F24+Pagegiai!F24+Pakruojis!F24+Palanga!F24+Panevezio_rj!F24+Panevezys!F24+Pasvalys!F24+Plunge!F24+Prienai!F24+Radviliskis!F24+Raseiniai!F24+Rietavas!F24+Rokiskis!F24+Sakiai!F24+Salcininkai!F24+Siauliai!F24+Siauliu_rj!F24+Silale!F24+Silute!F24+Sirvintai!F24+Skuodas!F24+Svencionys!F24+Taurage!F24+Telsiai!F24+Trakai!F24+Ukmerge!F24+Utena!F24+Varena!F24+Vilkaviskis!F24+Vilniaus_rj!F24+Vilnius!F24+Visaginas!F24+Zarasai!F24</f>
        <v>187.08999999999997</v>
      </c>
      <c r="G21" s="38">
        <f>Akmene!G24+Alytaus_rj!G24+Alytus!G24+Anyksciai!G24+Birstonas!G24+Birzai!G24+Druskininkai!G24+Elektrenai!G24+Ignalina!G24+Jonava!G24+Joniskis!G24+Jurbarkas!G24+Kaisiadorys!G24+Kalvarija!G24+Kaunas!G24+Kauno_rj!G24+Kazlu_ruda!G24+Kedainiai!G24+Kelmes!G24+Klaipeda!G24+Klaipedos_rj!G24+Kretinga!G24+Kupiskis!G24+Lazdijai!G24+Marijampole!G24+Mazeikiai!G24+Moletai!G24+Neringa!G24+Pagegiai!G24+Pakruojis!G24+Palanga!G24+Panevezio_rj!G24+Panevezys!G24+Pasvalys!G24+Plunge!G24+Prienai!G24+Radviliskis!G24+Raseiniai!G24+Rietavas!G24+Rokiskis!G24+Sakiai!G24+Salcininkai!G24+Siauliai!G24+Siauliu_rj!G24+Silale!G24+Silute!G24+Sirvintai!G24+Skuodas!G24+Svencionys!G24+Taurage!G24+Telsiai!G24+Trakai!G24+Ukmerge!G24+Utena!G24+Varena!G24+Vilkaviskis!G24+Vilniaus_rj!G24+Vilnius!G24+Visaginas!G24+Zarasai!G24</f>
        <v>3792.46</v>
      </c>
      <c r="H21" s="38">
        <f>Akmene!H24+Alytaus_rj!H24+Alytus!H24+Anyksciai!H24+Birstonas!H24+Birzai!H24+Druskininkai!H24+Elektrenai!H24+Ignalina!H24+Jonava!H24+Joniskis!H24+Jurbarkas!H24+Kaisiadorys!H24+Kalvarija!H24+Kaunas!H24+Kauno_rj!H24+Kazlu_ruda!H24+Kedainiai!H24+Kelmes!H24+Klaipeda!H24+Klaipedos_rj!H24+Kretinga!H24+Kupiskis!H24+Lazdijai!H24+Marijampole!H24+Mazeikiai!H24+Moletai!H24+Neringa!H24+Pagegiai!H24+Pakruojis!H24+Palanga!H24+Panevezio_rj!H24+Panevezys!H24+Pasvalys!H24+Plunge!H24+Prienai!H24+Radviliskis!H24+Raseiniai!H24+Rietavas!H24+Rokiskis!H24+Sakiai!H24+Salcininkai!H24+Siauliai!H24+Siauliu_rj!H24+Silale!H24+Silute!H24+Sirvintai!H24+Skuodas!H24+Svencionys!H24+Taurage!H24+Telsiai!H24+Trakai!H24+Ukmerge!H24+Utena!H24+Varena!H24+Vilkaviskis!H24+Vilniaus_rj!H24+Vilnius!H24+Visaginas!H24+Zarasai!H24</f>
        <v>13010.609999999999</v>
      </c>
      <c r="I21" s="38">
        <f>Akmene!I24+Alytaus_rj!I24+Alytus!I24+Anyksciai!I24+Birstonas!I24+Birzai!I24+Druskininkai!I24+Elektrenai!I24+Ignalina!I24+Jonava!I24+Joniskis!I24+Jurbarkas!I24+Kaisiadorys!I24+Kalvarija!I24+Kaunas!I24+Kauno_rj!I24+Kazlu_ruda!I24+Kedainiai!I24+Kelmes!I24+Klaipeda!I24+Klaipedos_rj!I24+Kretinga!I24+Kupiskis!I24+Lazdijai!I24+Marijampole!I24+Mazeikiai!I24+Moletai!I24+Neringa!I24+Pagegiai!I24+Pakruojis!I24+Palanga!I24+Panevezio_rj!I24+Panevezys!I24+Pasvalys!I24+Plunge!I24+Prienai!I24+Radviliskis!I24+Raseiniai!I24+Rietavas!I24+Rokiskis!I24+Sakiai!I24+Salcininkai!I24+Siauliai!I24+Siauliu_rj!I24+Silale!I24+Silute!I24+Sirvintai!I24+Skuodas!I24+Svencionys!I24+Taurage!I24+Telsiai!I24+Trakai!I24+Ukmerge!I24+Utena!I24+Varena!I24+Vilkaviskis!I24+Vilniaus_rj!I24+Vilnius!I24+Visaginas!I24+Zarasai!I24</f>
        <v>294.39</v>
      </c>
      <c r="J21" s="38">
        <f>Akmene!J24+Alytaus_rj!J24+Alytus!J24+Anyksciai!J24+Birstonas!J24+Birzai!J24+Druskininkai!J24+Elektrenai!J24+Ignalina!J24+Jonava!J24+Joniskis!J24+Jurbarkas!J24+Kaisiadorys!J24+Kalvarija!J24+Kaunas!J24+Kauno_rj!J24+Kazlu_ruda!J24+Kedainiai!J24+Kelmes!J24+Klaipeda!J24+Klaipedos_rj!J24+Kretinga!J24+Kupiskis!J24+Lazdijai!J24+Marijampole!J24+Mazeikiai!J24+Moletai!J24+Neringa!J24+Pagegiai!J24+Pakruojis!J24+Palanga!J24+Panevezio_rj!J24+Panevezys!J24+Pasvalys!J24+Plunge!J24+Prienai!J24+Radviliskis!J24+Raseiniai!J24+Rietavas!J24+Rokiskis!J24+Sakiai!J24+Salcininkai!J24+Siauliai!J24+Siauliu_rj!J24+Silale!J24+Silute!J24+Sirvintai!J24+Skuodas!J24+Svencionys!J24+Taurage!J24+Telsiai!J24+Trakai!J24+Ukmerge!J24+Utena!J24+Varena!J24+Vilkaviskis!J24+Vilniaus_rj!J24+Vilnius!J24+Visaginas!J24+Zarasai!J24</f>
        <v>928.12000000000012</v>
      </c>
      <c r="K21" s="38">
        <f>Akmene!K24+Alytaus_rj!K24+Alytus!K24+Anyksciai!K24+Birstonas!K24+Birzai!K24+Druskininkai!K24+Elektrenai!K24+Ignalina!K24+Jonava!K24+Joniskis!K24+Jurbarkas!K24+Kaisiadorys!K24+Kalvarija!K24+Kaunas!K24+Kauno_rj!K24+Kazlu_ruda!K24+Kedainiai!K24+Kelmes!K24+Klaipeda!K24+Klaipedos_rj!K24+Kretinga!K24+Kupiskis!K24+Lazdijai!K24+Marijampole!K24+Mazeikiai!K24+Moletai!K24+Neringa!K24+Pagegiai!K24+Pakruojis!K24+Palanga!K24+Panevezio_rj!K24+Panevezys!K24+Pasvalys!K24+Plunge!K24+Prienai!K24+Radviliskis!K24+Raseiniai!K24+Rietavas!K24+Rokiskis!K24+Sakiai!K24+Salcininkai!K24+Siauliai!K24+Siauliu_rj!K24+Silale!K24+Silute!K24+Sirvintai!K24+Skuodas!K24+Svencionys!K24+Taurage!K24+Telsiai!K24+Trakai!K24+Ukmerge!K24+Utena!K24+Varena!K24+Vilkaviskis!K24+Vilniaus_rj!K24+Vilnius!K24+Visaginas!K24+Zarasai!K24</f>
        <v>0</v>
      </c>
      <c r="L21" s="38">
        <f>Akmene!L24+Alytaus_rj!L24+Alytus!L24+Anyksciai!L24+Birstonas!L24+Birzai!L24+Druskininkai!L24+Elektrenai!L24+Ignalina!L24+Jonava!L24+Joniskis!L24+Jurbarkas!L24+Kaisiadorys!L24+Kalvarija!L24+Kaunas!L24+Kauno_rj!L24+Kazlu_ruda!L24+Kedainiai!L24+Kelmes!L24+Klaipeda!L24+Klaipedos_rj!L24+Kretinga!L24+Kupiskis!L24+Lazdijai!L24+Marijampole!L24+Mazeikiai!L24+Moletai!L24+Neringa!L24+Pagegiai!L24+Pakruojis!L24+Palanga!L24+Panevezio_rj!L24+Panevezys!L24+Pasvalys!L24+Plunge!L24+Prienai!L24+Radviliskis!L24+Raseiniai!L24+Rietavas!L24+Rokiskis!L24+Sakiai!L24+Salcininkai!L24+Siauliai!L24+Siauliu_rj!L24+Silale!L24+Silute!L24+Sirvintai!L24+Skuodas!L24+Svencionys!L24+Taurage!L24+Telsiai!L24+Trakai!L24+Ukmerge!L24+Utena!L24+Varena!L24+Vilkaviskis!L24+Vilniaus_rj!L24+Vilnius!L24+Visaginas!L24+Zarasai!L24</f>
        <v>71.470000000000013</v>
      </c>
      <c r="M21" s="202">
        <f t="shared" si="0"/>
        <v>19338.84</v>
      </c>
      <c r="N21" s="203"/>
      <c r="O21" s="245">
        <f>Akmene!O24+Alytaus_rj!O24+Alytus!O24+Anyksciai!O24+Birstonas!O24+Birzai!O24+Druskininkai!O24+Elektrenai!O24+Ignalina!O24+Jonava!O24+Joniskis!O24+Jurbarkas!O24+Kaisiadorys!O24+Kalvarija!O24+Kaunas!O24+Kauno_rj!O24+Kazlu_ruda!O24+Kedainiai!O24+Kelmes!O24+Klaipeda!O24+Klaipedos_rj!O24+Kretinga!O24+Kupiskis!O24+Lazdijai!O24+Marijampole!O24+Mazeikiai!O24+Moletai!O24+Neringa!O24+Pagegiai!O24+Pakruojis!O24+Palanga!O24+Panevezio_rj!O24+Panevezys!O24+Pasvalys!O24+Plunge!O24+Prienai!O24+Radviliskis!O24+Raseiniai!O24+Rietavas!O24+Rokiskis!O24+Sakiai!O24+Salcininkai!O24+Siauliai!O24+Siauliu_rj!O24+Silale!O24+Silute!O24+Sirvintai!O24+Skuodas!O24+Svencionys!O24+Taurage!O24+Telsiai!O24+Trakai!O24+Ukmerge!O24+Utena!O24+Varena!O24+Vilkaviskis!O24+Vilniaus_rj!O24+Vilnius!O24+Visaginas!O24+Zarasai!O24</f>
        <v>19090.469999999998</v>
      </c>
      <c r="P21" s="246">
        <f>Akmene!P24+Alytaus_rj!P24+Alytus!P24+Anyksciai!P24+Birstonas!P24+Birzai!P24+Druskininkai!P24+Elektrenai!P24+Ignalina!P24+Jonava!P24+Joniskis!P24+Jurbarkas!P24+Kaisiadorys!P24+Kalvarija!P24+Kaunas!P24+Kauno_rj!P24+Kazlu_ruda!P24+Kedainiai!P24+Kelmes!P24+Klaipeda!P24+Klaipedos_rj!P24+Kretinga!P24+Kupiskis!P24+Lazdijai!P24+Marijampole!P24+Mazeikiai!P24+Moletai!P24+Neringa!P24+Pagegiai!P24+Pakruojis!P24+Palanga!P24+Panevezio_rj!P24+Panevezys!P24+Pasvalys!P24+Plunge!P24+Prienai!P24+Radviliskis!P24+Raseiniai!P24+Rietavas!P24+Rokiskis!P24+Sakiai!P24+Salcininkai!P24+Siauliai!P24+Siauliu_rj!P24+Silale!P24+Silute!P24+Sirvintai!P24+Skuodas!P24+Svencionys!P24+Taurage!P24+Telsiai!P24+Trakai!P24+Ukmerge!P24+Utena!P24+Varena!P24+Vilkaviskis!P24+Vilniaus_rj!P24+Vilnius!P24+Visaginas!P24+Zarasai!P24</f>
        <v>0</v>
      </c>
      <c r="Q21" s="65">
        <f t="shared" si="2"/>
        <v>248.37000000000262</v>
      </c>
      <c r="R21" s="66" t="str">
        <f t="shared" si="1"/>
        <v>Nepanaudotos lėšos</v>
      </c>
    </row>
    <row r="22" spans="1:18" ht="25.5" customHeight="1">
      <c r="A22" s="16" t="s">
        <v>9</v>
      </c>
      <c r="B22" s="199" t="s">
        <v>224</v>
      </c>
      <c r="C22" s="200"/>
      <c r="D22" s="201"/>
      <c r="E22" s="38">
        <f>Akmene!E25+Alytaus_rj!E25+Alytus!E25+Anyksciai!E25+Birstonas!E25+Birzai!E25+Druskininkai!E25+Elektrenai!E25+Ignalina!E25+Jonava!E25+Joniskis!E25+Jurbarkas!E25+Kaisiadorys!E25+Kalvarija!E25+Kaunas!E25+Kauno_rj!E25+Kazlu_ruda!E25+Kedainiai!E25+Kelmes!E25+Klaipeda!E25+Klaipedos_rj!E25+Kretinga!E25+Kupiskis!E25+Lazdijai!E25+Marijampole!E25+Mazeikiai!E25+Moletai!E25+Neringa!E25+Pagegiai!E25+Pakruojis!E25+Palanga!E25+Panevezio_rj!E25+Panevezys!E25+Pasvalys!E25+Plunge!E25+Prienai!E25+Radviliskis!E25+Raseiniai!E25+Rietavas!E25+Rokiskis!E25+Sakiai!E25+Salcininkai!E25+Siauliai!E25+Siauliu_rj!E25+Silale!E25+Silute!E25+Sirvintai!E25+Skuodas!E25+Svencionys!E25+Taurage!E25+Telsiai!E25+Trakai!E25+Ukmerge!E25+Utena!E25+Varena!E25+Vilkaviskis!E25+Vilniaus_rj!E25+Vilnius!E25+Visaginas!E25+Zarasai!E25</f>
        <v>0</v>
      </c>
      <c r="F22" s="38">
        <f>Akmene!F25+Alytaus_rj!F25+Alytus!F25+Anyksciai!F25+Birstonas!F25+Birzai!F25+Druskininkai!F25+Elektrenai!F25+Ignalina!F25+Jonava!F25+Joniskis!F25+Jurbarkas!F25+Kaisiadorys!F25+Kalvarija!F25+Kaunas!F25+Kauno_rj!F25+Kazlu_ruda!F25+Kedainiai!F25+Kelmes!F25+Klaipeda!F25+Klaipedos_rj!F25+Kretinga!F25+Kupiskis!F25+Lazdijai!F25+Marijampole!F25+Mazeikiai!F25+Moletai!F25+Neringa!F25+Pagegiai!F25+Pakruojis!F25+Palanga!F25+Panevezio_rj!F25+Panevezys!F25+Pasvalys!F25+Plunge!F25+Prienai!F25+Radviliskis!F25+Raseiniai!F25+Rietavas!F25+Rokiskis!F25+Sakiai!F25+Salcininkai!F25+Siauliai!F25+Siauliu_rj!F25+Silale!F25+Silute!F25+Sirvintai!F25+Skuodas!F25+Svencionys!F25+Taurage!F25+Telsiai!F25+Trakai!F25+Ukmerge!F25+Utena!F25+Varena!F25+Vilkaviskis!F25+Vilniaus_rj!F25+Vilnius!F25+Visaginas!F25+Zarasai!F25</f>
        <v>0</v>
      </c>
      <c r="G22" s="38">
        <f>Akmene!G25+Alytaus_rj!G25+Alytus!G25+Anyksciai!G25+Birstonas!G25+Birzai!G25+Druskininkai!G25+Elektrenai!G25+Ignalina!G25+Jonava!G25+Joniskis!G25+Jurbarkas!G25+Kaisiadorys!G25+Kalvarija!G25+Kaunas!G25+Kauno_rj!G25+Kazlu_ruda!G25+Kedainiai!G25+Kelmes!G25+Klaipeda!G25+Klaipedos_rj!G25+Kretinga!G25+Kupiskis!G25+Lazdijai!G25+Marijampole!G25+Mazeikiai!G25+Moletai!G25+Neringa!G25+Pagegiai!G25+Pakruojis!G25+Palanga!G25+Panevezio_rj!G25+Panevezys!G25+Pasvalys!G25+Plunge!G25+Prienai!G25+Radviliskis!G25+Raseiniai!G25+Rietavas!G25+Rokiskis!G25+Sakiai!G25+Salcininkai!G25+Siauliai!G25+Siauliu_rj!G25+Silale!G25+Silute!G25+Sirvintai!G25+Skuodas!G25+Svencionys!G25+Taurage!G25+Telsiai!G25+Trakai!G25+Ukmerge!G25+Utena!G25+Varena!G25+Vilkaviskis!G25+Vilniaus_rj!G25+Vilnius!G25+Visaginas!G25+Zarasai!G25</f>
        <v>0</v>
      </c>
      <c r="H22" s="38">
        <f>Akmene!H25+Alytaus_rj!H25+Alytus!H25+Anyksciai!H25+Birstonas!H25+Birzai!H25+Druskininkai!H25+Elektrenai!H25+Ignalina!H25+Jonava!H25+Joniskis!H25+Jurbarkas!H25+Kaisiadorys!H25+Kalvarija!H25+Kaunas!H25+Kauno_rj!H25+Kazlu_ruda!H25+Kedainiai!H25+Kelmes!H25+Klaipeda!H25+Klaipedos_rj!H25+Kretinga!H25+Kupiskis!H25+Lazdijai!H25+Marijampole!H25+Mazeikiai!H25+Moletai!H25+Neringa!H25+Pagegiai!H25+Pakruojis!H25+Palanga!H25+Panevezio_rj!H25+Panevezys!H25+Pasvalys!H25+Plunge!H25+Prienai!H25+Radviliskis!H25+Raseiniai!H25+Rietavas!H25+Rokiskis!H25+Sakiai!H25+Salcininkai!H25+Siauliai!H25+Siauliu_rj!H25+Silale!H25+Silute!H25+Sirvintai!H25+Skuodas!H25+Svencionys!H25+Taurage!H25+Telsiai!H25+Trakai!H25+Ukmerge!H25+Utena!H25+Varena!H25+Vilkaviskis!H25+Vilniaus_rj!H25+Vilnius!H25+Visaginas!H25+Zarasai!H25</f>
        <v>0</v>
      </c>
      <c r="I22" s="38">
        <f>Akmene!I25+Alytaus_rj!I25+Alytus!I25+Anyksciai!I25+Birstonas!I25+Birzai!I25+Druskininkai!I25+Elektrenai!I25+Ignalina!I25+Jonava!I25+Joniskis!I25+Jurbarkas!I25+Kaisiadorys!I25+Kalvarija!I25+Kaunas!I25+Kauno_rj!I25+Kazlu_ruda!I25+Kedainiai!I25+Kelmes!I25+Klaipeda!I25+Klaipedos_rj!I25+Kretinga!I25+Kupiskis!I25+Lazdijai!I25+Marijampole!I25+Mazeikiai!I25+Moletai!I25+Neringa!I25+Pagegiai!I25+Pakruojis!I25+Palanga!I25+Panevezio_rj!I25+Panevezys!I25+Pasvalys!I25+Plunge!I25+Prienai!I25+Radviliskis!I25+Raseiniai!I25+Rietavas!I25+Rokiskis!I25+Sakiai!I25+Salcininkai!I25+Siauliai!I25+Siauliu_rj!I25+Silale!I25+Silute!I25+Sirvintai!I25+Skuodas!I25+Svencionys!I25+Taurage!I25+Telsiai!I25+Trakai!I25+Ukmerge!I25+Utena!I25+Varena!I25+Vilkaviskis!I25+Vilniaus_rj!I25+Vilnius!I25+Visaginas!I25+Zarasai!I25</f>
        <v>0</v>
      </c>
      <c r="J22" s="38">
        <f>Akmene!J25+Alytaus_rj!J25+Alytus!J25+Anyksciai!J25+Birstonas!J25+Birzai!J25+Druskininkai!J25+Elektrenai!J25+Ignalina!J25+Jonava!J25+Joniskis!J25+Jurbarkas!J25+Kaisiadorys!J25+Kalvarija!J25+Kaunas!J25+Kauno_rj!J25+Kazlu_ruda!J25+Kedainiai!J25+Kelmes!J25+Klaipeda!J25+Klaipedos_rj!J25+Kretinga!J25+Kupiskis!J25+Lazdijai!J25+Marijampole!J25+Mazeikiai!J25+Moletai!J25+Neringa!J25+Pagegiai!J25+Pakruojis!J25+Palanga!J25+Panevezio_rj!J25+Panevezys!J25+Pasvalys!J25+Plunge!J25+Prienai!J25+Radviliskis!J25+Raseiniai!J25+Rietavas!J25+Rokiskis!J25+Sakiai!J25+Salcininkai!J25+Siauliai!J25+Siauliu_rj!J25+Silale!J25+Silute!J25+Sirvintai!J25+Skuodas!J25+Svencionys!J25+Taurage!J25+Telsiai!J25+Trakai!J25+Ukmerge!J25+Utena!J25+Varena!J25+Vilkaviskis!J25+Vilniaus_rj!J25+Vilnius!J25+Visaginas!J25+Zarasai!J25</f>
        <v>0</v>
      </c>
      <c r="K22" s="38">
        <f>Akmene!K25+Alytaus_rj!K25+Alytus!K25+Anyksciai!K25+Birstonas!K25+Birzai!K25+Druskininkai!K25+Elektrenai!K25+Ignalina!K25+Jonava!K25+Joniskis!K25+Jurbarkas!K25+Kaisiadorys!K25+Kalvarija!K25+Kaunas!K25+Kauno_rj!K25+Kazlu_ruda!K25+Kedainiai!K25+Kelmes!K25+Klaipeda!K25+Klaipedos_rj!K25+Kretinga!K25+Kupiskis!K25+Lazdijai!K25+Marijampole!K25+Mazeikiai!K25+Moletai!K25+Neringa!K25+Pagegiai!K25+Pakruojis!K25+Palanga!K25+Panevezio_rj!K25+Panevezys!K25+Pasvalys!K25+Plunge!K25+Prienai!K25+Radviliskis!K25+Raseiniai!K25+Rietavas!K25+Rokiskis!K25+Sakiai!K25+Salcininkai!K25+Siauliai!K25+Siauliu_rj!K25+Silale!K25+Silute!K25+Sirvintai!K25+Skuodas!K25+Svencionys!K25+Taurage!K25+Telsiai!K25+Trakai!K25+Ukmerge!K25+Utena!K25+Varena!K25+Vilkaviskis!K25+Vilniaus_rj!K25+Vilnius!K25+Visaginas!K25+Zarasai!K25</f>
        <v>0</v>
      </c>
      <c r="L22" s="38">
        <f>Akmene!L25+Alytaus_rj!L25+Alytus!L25+Anyksciai!L25+Birstonas!L25+Birzai!L25+Druskininkai!L25+Elektrenai!L25+Ignalina!L25+Jonava!L25+Joniskis!L25+Jurbarkas!L25+Kaisiadorys!L25+Kalvarija!L25+Kaunas!L25+Kauno_rj!L25+Kazlu_ruda!L25+Kedainiai!L25+Kelmes!L25+Klaipeda!L25+Klaipedos_rj!L25+Kretinga!L25+Kupiskis!L25+Lazdijai!L25+Marijampole!L25+Mazeikiai!L25+Moletai!L25+Neringa!L25+Pagegiai!L25+Pakruojis!L25+Palanga!L25+Panevezio_rj!L25+Panevezys!L25+Pasvalys!L25+Plunge!L25+Prienai!L25+Radviliskis!L25+Raseiniai!L25+Rietavas!L25+Rokiskis!L25+Sakiai!L25+Salcininkai!L25+Siauliai!L25+Siauliu_rj!L25+Silale!L25+Silute!L25+Sirvintai!L25+Skuodas!L25+Svencionys!L25+Taurage!L25+Telsiai!L25+Trakai!L25+Ukmerge!L25+Utena!L25+Varena!L25+Vilkaviskis!L25+Vilniaus_rj!L25+Vilnius!L25+Visaginas!L25+Zarasai!L25</f>
        <v>5</v>
      </c>
      <c r="M22" s="202">
        <f t="shared" si="0"/>
        <v>5</v>
      </c>
      <c r="N22" s="203"/>
      <c r="O22" s="245">
        <f>Akmene!O25+Alytaus_rj!O25+Alytus!O25+Anyksciai!O25+Birstonas!O25+Birzai!O25+Druskininkai!O25+Elektrenai!O25+Ignalina!O25+Jonava!O25+Joniskis!O25+Jurbarkas!O25+Kaisiadorys!O25+Kalvarija!O25+Kaunas!O25+Kauno_rj!O25+Kazlu_ruda!O25+Kedainiai!O25+Kelmes!O25+Klaipeda!O25+Klaipedos_rj!O25+Kretinga!O25+Kupiskis!O25+Lazdijai!O25+Marijampole!O25+Mazeikiai!O25+Moletai!O25+Neringa!O25+Pagegiai!O25+Pakruojis!O25+Palanga!O25+Panevezio_rj!O25+Panevezys!O25+Pasvalys!O25+Plunge!O25+Prienai!O25+Radviliskis!O25+Raseiniai!O25+Rietavas!O25+Rokiskis!O25+Sakiai!O25+Salcininkai!O25+Siauliai!O25+Siauliu_rj!O25+Silale!O25+Silute!O25+Sirvintai!O25+Skuodas!O25+Svencionys!O25+Taurage!O25+Telsiai!O25+Trakai!O25+Ukmerge!O25+Utena!O25+Varena!O25+Vilkaviskis!O25+Vilniaus_rj!O25+Vilnius!O25+Visaginas!O25+Zarasai!O25</f>
        <v>5</v>
      </c>
      <c r="P22" s="246">
        <f>Akmene!P25+Alytaus_rj!P25+Alytus!P25+Anyksciai!P25+Birstonas!P25+Birzai!P25+Druskininkai!P25+Elektrenai!P25+Ignalina!P25+Jonava!P25+Joniskis!P25+Jurbarkas!P25+Kaisiadorys!P25+Kalvarija!P25+Kaunas!P25+Kauno_rj!P25+Kazlu_ruda!P25+Kedainiai!P25+Kelmes!P25+Klaipeda!P25+Klaipedos_rj!P25+Kretinga!P25+Kupiskis!P25+Lazdijai!P25+Marijampole!P25+Mazeikiai!P25+Moletai!P25+Neringa!P25+Pagegiai!P25+Pakruojis!P25+Palanga!P25+Panevezio_rj!P25+Panevezys!P25+Pasvalys!P25+Plunge!P25+Prienai!P25+Radviliskis!P25+Raseiniai!P25+Rietavas!P25+Rokiskis!P25+Sakiai!P25+Salcininkai!P25+Siauliai!P25+Siauliu_rj!P25+Silale!P25+Silute!P25+Sirvintai!P25+Skuodas!P25+Svencionys!P25+Taurage!P25+Telsiai!P25+Trakai!P25+Ukmerge!P25+Utena!P25+Varena!P25+Vilkaviskis!P25+Vilniaus_rj!P25+Vilnius!P25+Visaginas!P25+Zarasai!P25</f>
        <v>0</v>
      </c>
      <c r="Q22" s="65">
        <f t="shared" si="2"/>
        <v>0</v>
      </c>
      <c r="R22" s="66" t="str">
        <f t="shared" si="1"/>
        <v/>
      </c>
    </row>
    <row r="23" spans="1:18">
      <c r="A23" s="17"/>
      <c r="B23" s="230" t="s">
        <v>23</v>
      </c>
      <c r="C23" s="231"/>
      <c r="D23" s="232"/>
      <c r="E23" s="41">
        <f>SUM(E15:E22)</f>
        <v>1673.5530000000001</v>
      </c>
      <c r="F23" s="41">
        <f t="shared" ref="F23:K23" si="3">SUM(F15:F22)</f>
        <v>77810.58289000002</v>
      </c>
      <c r="G23" s="41">
        <f t="shared" si="3"/>
        <v>5067.5253300000004</v>
      </c>
      <c r="H23" s="41">
        <f t="shared" si="3"/>
        <v>73910.371499000001</v>
      </c>
      <c r="I23" s="41">
        <f t="shared" si="3"/>
        <v>2285.3700000000003</v>
      </c>
      <c r="J23" s="41">
        <f t="shared" si="3"/>
        <v>5970.6282000000001</v>
      </c>
      <c r="K23" s="41">
        <f t="shared" si="3"/>
        <v>91.36</v>
      </c>
      <c r="L23" s="67">
        <f>SUM(L15:L22)</f>
        <v>12787.08221</v>
      </c>
      <c r="M23" s="233">
        <f>SUM(M15:N22)</f>
        <v>179596.47312900002</v>
      </c>
      <c r="N23" s="234"/>
      <c r="O23" s="235">
        <f>SUM(O15:P22)</f>
        <v>176341.16424999997</v>
      </c>
      <c r="P23" s="236"/>
      <c r="Q23" s="65">
        <f>M23-O23</f>
        <v>3255.3088790000475</v>
      </c>
      <c r="R23" s="66" t="str">
        <f t="shared" si="1"/>
        <v>Nepanaudotos lėšos</v>
      </c>
    </row>
    <row r="24" spans="1:18" ht="12.75" customHeight="1">
      <c r="A24" s="5" t="s">
        <v>260</v>
      </c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10"/>
      <c r="P24" s="3"/>
    </row>
    <row r="25" spans="1:18" ht="20.25" customHeight="1">
      <c r="A25" s="68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10"/>
      <c r="P25" s="3"/>
    </row>
    <row r="26" spans="1:18">
      <c r="A26" s="69" t="s">
        <v>225</v>
      </c>
      <c r="B26" s="18"/>
      <c r="C26" s="18"/>
      <c r="D26" s="18"/>
      <c r="E26" s="2"/>
      <c r="F26" s="2"/>
      <c r="G26" s="2"/>
      <c r="H26" s="2"/>
      <c r="I26" s="2"/>
      <c r="J26" s="2"/>
      <c r="K26" s="2"/>
      <c r="L26" s="2"/>
      <c r="M26" s="2"/>
      <c r="P26" s="3"/>
    </row>
    <row r="27" spans="1:18" ht="20.25" customHeight="1">
      <c r="A27" s="237" t="s">
        <v>226</v>
      </c>
      <c r="B27" s="238"/>
      <c r="C27" s="241" t="s">
        <v>227</v>
      </c>
      <c r="D27" s="228" t="s">
        <v>228</v>
      </c>
      <c r="E27" s="228" t="s">
        <v>229</v>
      </c>
      <c r="F27" s="228" t="s">
        <v>230</v>
      </c>
      <c r="G27" s="228" t="s">
        <v>231</v>
      </c>
      <c r="H27" s="243" t="s">
        <v>232</v>
      </c>
      <c r="I27" s="244"/>
      <c r="J27" s="194" t="s">
        <v>233</v>
      </c>
      <c r="K27" s="195"/>
      <c r="L27" s="196"/>
      <c r="M27" s="197" t="s">
        <v>234</v>
      </c>
      <c r="N27" s="228" t="s">
        <v>235</v>
      </c>
      <c r="O27" s="226" t="s">
        <v>236</v>
      </c>
      <c r="P27" s="226" t="s">
        <v>237</v>
      </c>
      <c r="Q27" s="228" t="s">
        <v>238</v>
      </c>
    </row>
    <row r="28" spans="1:18" ht="42" customHeight="1">
      <c r="A28" s="239"/>
      <c r="B28" s="240"/>
      <c r="C28" s="242"/>
      <c r="D28" s="229"/>
      <c r="E28" s="229"/>
      <c r="F28" s="229"/>
      <c r="G28" s="229"/>
      <c r="H28" s="70" t="s">
        <v>239</v>
      </c>
      <c r="I28" s="1" t="s">
        <v>240</v>
      </c>
      <c r="J28" s="22" t="s">
        <v>241</v>
      </c>
      <c r="K28" s="22" t="s">
        <v>242</v>
      </c>
      <c r="L28" s="52" t="s">
        <v>243</v>
      </c>
      <c r="M28" s="198"/>
      <c r="N28" s="229"/>
      <c r="O28" s="227"/>
      <c r="P28" s="227"/>
      <c r="Q28" s="229"/>
    </row>
    <row r="29" spans="1:18" s="72" customFormat="1" ht="12" customHeight="1">
      <c r="A29" s="188">
        <v>1</v>
      </c>
      <c r="B29" s="189"/>
      <c r="C29" s="71">
        <v>2</v>
      </c>
      <c r="D29" s="71">
        <v>3</v>
      </c>
      <c r="E29" s="71">
        <v>4</v>
      </c>
      <c r="F29" s="71">
        <v>5</v>
      </c>
      <c r="G29" s="71">
        <v>6</v>
      </c>
      <c r="H29" s="71">
        <v>7</v>
      </c>
      <c r="I29" s="71">
        <v>8</v>
      </c>
      <c r="J29" s="71">
        <v>9</v>
      </c>
      <c r="K29" s="71">
        <v>10</v>
      </c>
      <c r="L29" s="71">
        <v>11</v>
      </c>
      <c r="M29" s="71">
        <v>12</v>
      </c>
      <c r="N29" s="71">
        <v>13</v>
      </c>
      <c r="O29" s="71">
        <v>14</v>
      </c>
      <c r="P29" s="71">
        <v>15</v>
      </c>
      <c r="Q29" s="71">
        <v>16</v>
      </c>
    </row>
    <row r="30" spans="1:18">
      <c r="A30" s="190">
        <f>Akmene!A34+Alytaus_rj!A34+Alytus!A34+Anyksciai!A34+Birstonas!A34+Birzai!A34+Druskininkai!A34+Elektrenai!A34+Ignalina!A34+Jonava!A34+Joniskis!A34+Jurbarkas!A34+Kaisiadorys!A34+Kalvarija!A34+Kaunas!A34+Kauno_rj!A34+Kazlu_ruda!A34+Kedainiai!A34+Kelmes!A34+Klaipeda!A34+Klaipedos_rj!A34+Kretinga!A34+Kupiskis!A34+Lazdijai!A34+Marijampole!A34+Mazeikiai!A34+Moletai!A34+Neringa!A34+Pagegiai!A34+Pakruojis!A34+Palanga!A34+Panevezio_rj!A34+Panevezys!A34+Pasvalys!A34+Plunge!A34+Prienai!A34+Radviliskis!A34+Raseiniai!A34+Rietavas!A34+Rokiskis!A34+Sakiai!A34+Salcininkai!A34+Siauliai!A34+Siauliu_rj!A34+Silale!A34+Silute!A34+Sirvintai!A34+Skuodas!A34+Svencionys!A34+Taurage!A34+Telsiai!A34+Trakai!A34+Ukmerge!A34+Utena!A34+Varena!A34+Vilkaviskis!A34+Vilniaus_rj!A34+Vilnius!A34+Visaginas!A34+Zarasai!A34</f>
        <v>2659.5</v>
      </c>
      <c r="B30" s="191">
        <f>Akmene!B34+Alytaus_rj!B34+Alytus!B34+Anyksciai!B34+Birstonas!B34+Birzai!B34+Druskininkai!B34+Elektrenai!B34+Ignalina!B34+Jonava!B34+Joniskis!B34+Jurbarkas!B34+Kaisiadorys!B34+Kalvarija!B34+Kaunas!B34+Kauno_rj!B34+Kazlu_ruda!B34+Kedainiai!B34+Kelmes!B34+Klaipeda!B34+Klaipedos_rj!B34+Kretinga!B34+Kupiskis!B34+Lazdijai!B34+Marijampole!B34+Mazeikiai!B34+Moletai!B34+Neringa!B34+Pagegiai!B34+Pakruojis!B34+Palanga!B34+Panevezio_rj!B34+Panevezys!B34+Pasvalys!B34+Plunge!B34+Prienai!B34+Radviliskis!B34+Raseiniai!B34+Rietavas!B34+Rokiskis!B34+Sakiai!B34+Salcininkai!B34+Siauliai!B34+Siauliu_rj!B34+Silale!B34+Silute!B34+Sirvintai!B34+Skuodas!B34+Svencionys!B34+Taurage!B34+Telsiai!B34+Trakai!B34+Ukmerge!B34+Utena!B34+Varena!B34+Vilkaviskis!B34+Vilniaus_rj!B34+Vilnius!B34+Visaginas!B34+Zarasai!B34</f>
        <v>0</v>
      </c>
      <c r="C30" s="73">
        <f>Akmene!C34+Alytaus_rj!C34+Alytus!C34+Anyksciai!C34+Birstonas!C34+Birzai!C34+Druskininkai!C34+Elektrenai!C34+Ignalina!C34+Jonava!C34+Joniskis!C34+Jurbarkas!C34+Kaisiadorys!C34+Kalvarija!C34+Kaunas!C34+Kauno_rj!C34+Kazlu_ruda!C34+Kedainiai!C34+Kelmes!C34+Klaipeda!C34+Klaipedos_rj!C34+Kretinga!C34+Kupiskis!C34+Lazdijai!C34+Marijampole!C34+Mazeikiai!C34+Moletai!C34+Neringa!C34+Pagegiai!C34+Pakruojis!C34+Palanga!C34+Panevezio_rj!C34+Panevezys!C34+Pasvalys!C34+Plunge!C34+Prienai!C34+Radviliskis!C34+Raseiniai!C34+Rietavas!C34+Rokiskis!C34+Sakiai!C34+Salcininkai!C34+Siauliai!C34+Siauliu_rj!C34+Silale!C34+Silute!C34+Sirvintai!C34+Skuodas!C34+Svencionys!C34+Taurage!C34+Telsiai!C34+Trakai!C34+Ukmerge!C34+Utena!C34+Varena!C34+Vilkaviskis!C34+Vilniaus_rj!C34+Vilnius!C34+Visaginas!C34+Zarasai!C34</f>
        <v>4142.9602700000005</v>
      </c>
      <c r="D30" s="73">
        <f>Akmene!D34+Alytaus_rj!D34+Alytus!D34+Anyksciai!D34+Birstonas!D34+Birzai!D34+Druskininkai!D34+Elektrenai!D34+Ignalina!D34+Jonava!D34+Joniskis!D34+Jurbarkas!D34+Kaisiadorys!D34+Kalvarija!D34+Kaunas!D34+Kauno_rj!D34+Kazlu_ruda!D34+Kedainiai!D34+Kelmes!D34+Klaipeda!D34+Klaipedos_rj!D34+Kretinga!D34+Kupiskis!D34+Lazdijai!D34+Marijampole!D34+Mazeikiai!D34+Moletai!D34+Neringa!D34+Pagegiai!D34+Pakruojis!D34+Palanga!D34+Panevezio_rj!D34+Panevezys!D34+Pasvalys!D34+Plunge!D34+Prienai!D34+Radviliskis!D34+Raseiniai!D34+Rietavas!D34+Rokiskis!D34+Sakiai!D34+Salcininkai!D34+Siauliai!D34+Siauliu_rj!D34+Silale!D34+Silute!D34+Sirvintai!D34+Skuodas!D34+Svencionys!D34+Taurage!D34+Telsiai!D34+Trakai!D34+Ukmerge!D34+Utena!D34+Varena!D34+Vilkaviskis!D34+Vilniaus_rj!D34+Vilnius!D34+Visaginas!D34+Zarasai!D34</f>
        <v>587.46460999999999</v>
      </c>
      <c r="E30" s="73">
        <f>Akmene!E34+Alytaus_rj!E34+Alytus!E34+Anyksciai!E34+Birstonas!E34+Birzai!E34+Druskininkai!E34+Elektrenai!E34+Ignalina!E34+Jonava!E34+Joniskis!E34+Jurbarkas!E34+Kaisiadorys!E34+Kalvarija!E34+Kaunas!E34+Kauno_rj!E34+Kazlu_ruda!E34+Kedainiai!E34+Kelmes!E34+Klaipeda!E34+Klaipedos_rj!E34+Kretinga!E34+Kupiskis!E34+Lazdijai!E34+Marijampole!E34+Mazeikiai!E34+Moletai!E34+Neringa!E34+Pagegiai!E34+Pakruojis!E34+Palanga!E34+Panevezio_rj!E34+Panevezys!E34+Pasvalys!E34+Plunge!E34+Prienai!E34+Radviliskis!E34+Raseiniai!E34+Rietavas!E34+Rokiskis!E34+Sakiai!E34+Salcininkai!E34+Siauliai!E34+Siauliu_rj!E34+Silale!E34+Silute!E34+Sirvintai!E34+Skuodas!E34+Svencionys!E34+Taurage!E34+Telsiai!E34+Trakai!E34+Ukmerge!E34+Utena!E34+Varena!E34+Vilkaviskis!E34+Vilniaus_rj!E34+Vilnius!E34+Visaginas!E34+Zarasai!E34</f>
        <v>145.18600000000001</v>
      </c>
      <c r="F30" s="73">
        <f>Akmene!F34+Alytaus_rj!F34+Alytus!F34+Anyksciai!F34+Birstonas!F34+Birzai!F34+Druskininkai!F34+Elektrenai!F34+Ignalina!F34+Jonava!F34+Joniskis!F34+Jurbarkas!F34+Kaisiadorys!F34+Kalvarija!F34+Kaunas!F34+Kauno_rj!F34+Kazlu_ruda!F34+Kedainiai!F34+Kelmes!F34+Klaipeda!F34+Klaipedos_rj!F34+Kretinga!F34+Kupiskis!F34+Lazdijai!F34+Marijampole!F34+Mazeikiai!F34+Moletai!F34+Neringa!F34+Pagegiai!F34+Pakruojis!F34+Palanga!F34+Panevezio_rj!F34+Panevezys!F34+Pasvalys!F34+Plunge!F34+Prienai!F34+Radviliskis!F34+Raseiniai!F34+Rietavas!F34+Rokiskis!F34+Sakiai!F34+Salcininkai!F34+Siauliai!F34+Siauliu_rj!F34+Silale!F34+Silute!F34+Sirvintai!F34+Skuodas!F34+Svencionys!F34+Taurage!F34+Telsiai!F34+Trakai!F34+Ukmerge!F34+Utena!F34+Varena!F34+Vilkaviskis!F34+Vilniaus_rj!F34+Vilnius!F34+Visaginas!F34+Zarasai!F34</f>
        <v>52.185000000000002</v>
      </c>
      <c r="G30" s="73">
        <f>Akmene!G34+Alytaus_rj!G34+Alytus!G34+Anyksciai!G34+Birstonas!G34+Birzai!G34+Druskininkai!G34+Elektrenai!G34+Ignalina!G34+Jonava!G34+Joniskis!G34+Jurbarkas!G34+Kaisiadorys!G34+Kalvarija!G34+Kaunas!G34+Kauno_rj!G34+Kazlu_ruda!G34+Kedainiai!G34+Kelmes!G34+Klaipeda!G34+Klaipedos_rj!G34+Kretinga!G34+Kupiskis!G34+Lazdijai!G34+Marijampole!G34+Mazeikiai!G34+Moletai!G34+Neringa!G34+Pagegiai!G34+Pakruojis!G34+Palanga!G34+Panevezio_rj!G34+Panevezys!G34+Pasvalys!G34+Plunge!G34+Prienai!G34+Radviliskis!G34+Raseiniai!G34+Rietavas!G34+Rokiskis!G34+Sakiai!G34+Salcininkai!G34+Siauliai!G34+Siauliu_rj!G34+Silale!G34+Silute!G34+Sirvintai!G34+Skuodas!G34+Svencionys!G34+Taurage!G34+Telsiai!G34+Trakai!G34+Ukmerge!G34+Utena!G34+Varena!G34+Vilkaviskis!G34+Vilniaus_rj!G34+Vilnius!G34+Visaginas!G34+Zarasai!G34</f>
        <v>37.82</v>
      </c>
      <c r="H30" s="73">
        <f>Akmene!H34+Alytaus_rj!H34+Alytus!H34+Anyksciai!H34+Birstonas!H34+Birzai!H34+Druskininkai!H34+Elektrenai!H34+Ignalina!H34+Jonava!H34+Joniskis!H34+Jurbarkas!H34+Kaisiadorys!H34+Kalvarija!H34+Kaunas!H34+Kauno_rj!H34+Kazlu_ruda!H34+Kedainiai!H34+Kelmes!H34+Klaipeda!H34+Klaipedos_rj!H34+Kretinga!H34+Kupiskis!H34+Lazdijai!H34+Marijampole!H34+Mazeikiai!H34+Moletai!H34+Neringa!H34+Pagegiai!H34+Pakruojis!H34+Palanga!H34+Panevezio_rj!H34+Panevezys!H34+Pasvalys!H34+Plunge!H34+Prienai!H34+Radviliskis!H34+Raseiniai!H34+Rietavas!H34+Rokiskis!H34+Sakiai!H34+Salcininkai!H34+Siauliai!H34+Siauliu_rj!H34+Silale!H34+Silute!H34+Sirvintai!H34+Skuodas!H34+Svencionys!H34+Taurage!H34+Telsiai!H34+Trakai!H34+Ukmerge!H34+Utena!H34+Varena!H34+Vilkaviskis!H34+Vilniaus_rj!H34+Vilnius!H34+Visaginas!H34+Zarasai!H34</f>
        <v>12.1</v>
      </c>
      <c r="I30" s="73">
        <f>Akmene!I34+Alytaus_rj!I34+Alytus!I34+Anyksciai!I34+Birstonas!I34+Birzai!I34+Druskininkai!I34+Elektrenai!I34+Ignalina!I34+Jonava!I34+Joniskis!I34+Jurbarkas!I34+Kaisiadorys!I34+Kalvarija!I34+Kaunas!I34+Kauno_rj!I34+Kazlu_ruda!I34+Kedainiai!I34+Kelmes!I34+Klaipeda!I34+Klaipedos_rj!I34+Kretinga!I34+Kupiskis!I34+Lazdijai!I34+Marijampole!I34+Mazeikiai!I34+Moletai!I34+Neringa!I34+Pagegiai!I34+Pakruojis!I34+Palanga!I34+Panevezio_rj!I34+Panevezys!I34+Pasvalys!I34+Plunge!I34+Prienai!I34+Radviliskis!I34+Raseiniai!I34+Rietavas!I34+Rokiskis!I34+Sakiai!I34+Salcininkai!I34+Siauliai!I34+Siauliu_rj!I34+Silale!I34+Silute!I34+Sirvintai!I34+Skuodas!I34+Svencionys!I34+Taurage!I34+Telsiai!I34+Trakai!I34+Ukmerge!I34+Utena!I34+Varena!I34+Vilkaviskis!I34+Vilniaus_rj!I34+Vilnius!I34+Visaginas!I34+Zarasai!I34</f>
        <v>0</v>
      </c>
      <c r="J30" s="73">
        <f>Akmene!J34+Alytaus_rj!J34+Alytus!J34+Anyksciai!J34+Birstonas!J34+Birzai!J34+Druskininkai!J34+Elektrenai!J34+Ignalina!J34+Jonava!J34+Joniskis!J34+Jurbarkas!J34+Kaisiadorys!J34+Kalvarija!J34+Kaunas!J34+Kauno_rj!J34+Kazlu_ruda!J34+Kedainiai!J34+Kelmes!J34+Klaipeda!J34+Klaipedos_rj!J34+Kretinga!J34+Kupiskis!J34+Lazdijai!J34+Marijampole!J34+Mazeikiai!J34+Moletai!J34+Neringa!J34+Pagegiai!J34+Pakruojis!J34+Palanga!J34+Panevezio_rj!J34+Panevezys!J34+Pasvalys!J34+Plunge!J34+Prienai!J34+Radviliskis!J34+Raseiniai!J34+Rietavas!J34+Rokiskis!J34+Sakiai!J34+Salcininkai!J34+Siauliai!J34+Siauliu_rj!J34+Silale!J34+Silute!J34+Sirvintai!J34+Skuodas!J34+Svencionys!J34+Taurage!J34+Telsiai!J34+Trakai!J34+Ukmerge!J34+Utena!J34+Varena!J34+Vilkaviskis!J34+Vilniaus_rj!J34+Vilnius!J34+Visaginas!J34+Zarasai!J34</f>
        <v>558.19286999999986</v>
      </c>
      <c r="K30" s="73">
        <f>Akmene!K34+Alytaus_rj!K34+Alytus!K34+Anyksciai!K34+Birstonas!K34+Birzai!K34+Druskininkai!K34+Elektrenai!K34+Ignalina!K34+Jonava!K34+Joniskis!K34+Jurbarkas!K34+Kaisiadorys!K34+Kalvarija!K34+Kaunas!K34+Kauno_rj!K34+Kazlu_ruda!K34+Kedainiai!K34+Kelmes!K34+Klaipeda!K34+Klaipedos_rj!K34+Kretinga!K34+Kupiskis!K34+Lazdijai!K34+Marijampole!K34+Mazeikiai!K34+Moletai!K34+Neringa!K34+Pagegiai!K34+Pakruojis!K34+Palanga!K34+Panevezio_rj!K34+Panevezys!K34+Pasvalys!K34+Plunge!K34+Prienai!K34+Radviliskis!K34+Raseiniai!K34+Rietavas!K34+Rokiskis!K34+Sakiai!K34+Salcininkai!K34+Siauliai!K34+Siauliu_rj!K34+Silale!K34+Silute!K34+Sirvintai!K34+Skuodas!K34+Svencionys!K34+Taurage!K34+Telsiai!K34+Trakai!K34+Ukmerge!K34+Utena!K34+Varena!K34+Vilkaviskis!K34+Vilniaus_rj!K34+Vilnius!K34+Visaginas!K34+Zarasai!K34</f>
        <v>11.3</v>
      </c>
      <c r="L30" s="73">
        <f>Akmene!L34+Alytaus_rj!L34+Alytus!L34+Anyksciai!L34+Birstonas!L34+Birzai!L34+Druskininkai!L34+Elektrenai!L34+Ignalina!L34+Jonava!L34+Joniskis!L34+Jurbarkas!L34+Kaisiadorys!L34+Kalvarija!L34+Kaunas!L34+Kauno_rj!L34+Kazlu_ruda!L34+Kedainiai!L34+Kelmes!L34+Klaipeda!L34+Klaipedos_rj!L34+Kretinga!L34+Kupiskis!L34+Lazdijai!L34+Marijampole!L34+Mazeikiai!L34+Moletai!L34+Neringa!L34+Pagegiai!L34+Pakruojis!L34+Palanga!L34+Panevezio_rj!L34+Panevezys!L34+Pasvalys!L34+Plunge!L34+Prienai!L34+Radviliskis!L34+Raseiniai!L34+Rietavas!L34+Rokiskis!L34+Sakiai!L34+Salcininkai!L34+Siauliai!L34+Siauliu_rj!L34+Silale!L34+Silute!L34+Sirvintai!L34+Skuodas!L34+Svencionys!L34+Taurage!L34+Telsiai!L34+Trakai!L34+Ukmerge!L34+Utena!L34+Varena!L34+Vilkaviskis!L34+Vilniaus_rj!L34+Vilnius!L34+Visaginas!L34+Zarasai!L34</f>
        <v>0</v>
      </c>
      <c r="M30" s="73">
        <f>Akmene!M34+Alytaus_rj!M34+Alytus!M34+Anyksciai!M34+Birstonas!M34+Birzai!M34+Druskininkai!M34+Elektrenai!M34+Ignalina!M34+Jonava!M34+Joniskis!M34+Jurbarkas!M34+Kaisiadorys!M34+Kalvarija!M34+Kaunas!M34+Kauno_rj!M34+Kazlu_ruda!M34+Kedainiai!M34+Kelmes!M34+Klaipeda!M34+Klaipedos_rj!M34+Kretinga!M34+Kupiskis!M34+Lazdijai!M34+Marijampole!M34+Mazeikiai!M34+Moletai!M34+Neringa!M34+Pagegiai!M34+Pakruojis!M34+Palanga!M34+Panevezio_rj!M34+Panevezys!M34+Pasvalys!M34+Plunge!M34+Prienai!M34+Radviliskis!M34+Raseiniai!M34+Rietavas!M34+Rokiskis!M34+Sakiai!M34+Salcininkai!M34+Siauliai!M34+Siauliu_rj!M34+Silale!M34+Silute!M34+Sirvintai!M34+Skuodas!M34+Svencionys!M34+Taurage!M34+Telsiai!M34+Trakai!M34+Ukmerge!M34+Utena!M34+Varena!M34+Vilkaviskis!M34+Vilniaus_rj!M34+Vilnius!M34+Visaginas!M34+Zarasai!M34</f>
        <v>83.5</v>
      </c>
      <c r="N30" s="73">
        <f>Akmene!N34+Alytaus_rj!N34+Alytus!N34+Anyksciai!N34+Birstonas!N34+Birzai!N34+Druskininkai!N34+Elektrenai!N34+Ignalina!N34+Jonava!N34+Joniskis!N34+Jurbarkas!N34+Kaisiadorys!N34+Kalvarija!N34+Kaunas!N34+Kauno_rj!N34+Kazlu_ruda!N34+Kedainiai!N34+Kelmes!N34+Klaipeda!N34+Klaipedos_rj!N34+Kretinga!N34+Kupiskis!N34+Lazdijai!N34+Marijampole!N34+Mazeikiai!N34+Moletai!N34+Neringa!N34+Pagegiai!N34+Pakruojis!N34+Palanga!N34+Panevezio_rj!N34+Panevezys!N34+Pasvalys!N34+Plunge!N34+Prienai!N34+Radviliskis!N34+Raseiniai!N34+Rietavas!N34+Rokiskis!N34+Sakiai!N34+Salcininkai!N34+Siauliai!N34+Siauliu_rj!N34+Silale!N34+Silute!N34+Sirvintai!N34+Skuodas!N34+Svencionys!N34+Taurage!N34+Telsiai!N34+Trakai!N34+Ukmerge!N34+Utena!N34+Varena!N34+Vilkaviskis!N34+Vilniaus_rj!N34+Vilnius!N34+Visaginas!N34+Zarasai!N34</f>
        <v>7.8</v>
      </c>
      <c r="O30" s="73">
        <f>Akmene!O34+Alytaus_rj!O34+Alytus!O34+Anyksciai!O34+Birstonas!O34+Birzai!O34+Druskininkai!O34+Elektrenai!O34+Ignalina!O34+Jonava!O34+Joniskis!O34+Jurbarkas!O34+Kaisiadorys!O34+Kalvarija!O34+Kaunas!O34+Kauno_rj!O34+Kazlu_ruda!O34+Kedainiai!O34+Kelmes!O34+Klaipeda!O34+Klaipedos_rj!O34+Kretinga!O34+Kupiskis!O34+Lazdijai!O34+Marijampole!O34+Mazeikiai!O34+Moletai!O34+Neringa!O34+Pagegiai!O34+Pakruojis!O34+Palanga!O34+Panevezio_rj!O34+Panevezys!O34+Pasvalys!O34+Plunge!O34+Prienai!O34+Radviliskis!O34+Raseiniai!O34+Rietavas!O34+Rokiskis!O34+Sakiai!O34+Salcininkai!O34+Siauliai!O34+Siauliu_rj!O34+Silale!O34+Silute!O34+Sirvintai!O34+Skuodas!O34+Svencionys!O34+Taurage!O34+Telsiai!O34+Trakai!O34+Ukmerge!O34+Utena!O34+Varena!O34+Vilkaviskis!O34+Vilniaus_rj!O34+Vilnius!O34+Visaginas!O34+Zarasai!O34</f>
        <v>148.15685999999999</v>
      </c>
      <c r="P30" s="73">
        <f>Akmene!P34+Alytaus_rj!P34+Alytus!P34+Anyksciai!P34+Birstonas!P34+Birzai!P34+Druskininkai!P34+Elektrenai!P34+Ignalina!P34+Jonava!P34+Joniskis!P34+Jurbarkas!P34+Kaisiadorys!P34+Kalvarija!P34+Kaunas!P34+Kauno_rj!P34+Kazlu_ruda!P34+Kedainiai!P34+Kelmes!P34+Klaipeda!P34+Klaipedos_rj!P34+Kretinga!P34+Kupiskis!P34+Lazdijai!P34+Marijampole!P34+Mazeikiai!P34+Moletai!P34+Neringa!P34+Pagegiai!P34+Pakruojis!P34+Palanga!P34+Panevezio_rj!P34+Panevezys!P34+Pasvalys!P34+Plunge!P34+Prienai!P34+Radviliskis!P34+Raseiniai!P34+Rietavas!P34+Rokiskis!P34+Sakiai!P34+Salcininkai!P34+Siauliai!P34+Siauliu_rj!P34+Silale!P34+Silute!P34+Sirvintai!P34+Skuodas!P34+Svencionys!P34+Taurage!P34+Telsiai!P34+Trakai!P34+Ukmerge!P34+Utena!P34+Varena!P34+Vilkaviskis!P34+Vilniaus_rj!P34+Vilnius!P34+Visaginas!P34+Zarasai!P34</f>
        <v>423.51869999999997</v>
      </c>
      <c r="Q30" s="73">
        <f>Akmene!Q34+Alytaus_rj!Q34+Alytus!Q34+Anyksciai!Q34+Birstonas!Q34+Birzai!Q34+Druskininkai!Q34+Elektrenai!Q34+Ignalina!Q34+Jonava!Q34+Joniskis!Q34+Jurbarkas!Q34+Kaisiadorys!Q34+Kalvarija!Q34+Kaunas!Q34+Kauno_rj!Q34+Kazlu_ruda!Q34+Kedainiai!Q34+Kelmes!Q34+Klaipeda!Q34+Klaipedos_rj!Q34+Kretinga!Q34+Kupiskis!Q34+Lazdijai!Q34+Marijampole!Q34+Mazeikiai!Q34+Moletai!Q34+Neringa!Q34+Pagegiai!Q34+Pakruojis!Q34+Palanga!Q34+Panevezio_rj!Q34+Panevezys!Q34+Pasvalys!Q34+Plunge!Q34+Prienai!Q34+Radviliskis!Q34+Raseiniai!Q34+Rietavas!Q34+Rokiskis!Q34+Sakiai!Q34+Salcininkai!Q34+Siauliai!Q34+Siauliu_rj!Q34+Silale!Q34+Silute!Q34+Sirvintai!Q34+Skuodas!Q34+Svencionys!Q34+Taurage!Q34+Telsiai!Q34+Trakai!Q34+Ukmerge!Q34+Utena!Q34+Varena!Q34+Vilkaviskis!Q34+Vilniaus_rj!Q34+Vilnius!Q34+Visaginas!Q34+Zarasai!Q34</f>
        <v>1177.4857099999999</v>
      </c>
    </row>
    <row r="31" spans="1:18" s="2" customFormat="1"/>
    <row r="32" spans="1:18" s="2" customFormat="1">
      <c r="A32" s="74" t="s">
        <v>244</v>
      </c>
      <c r="F32" s="75"/>
      <c r="G32" s="75"/>
      <c r="H32" s="18"/>
      <c r="M32" s="73">
        <f>(Akmene!M36+Alytaus_rj!M36+Alytus!M36+Anyksciai!M36+Birstonas!M36+Birzai!M36+Druskininkai!M36+Elektrenai!M36+Ignalina!M36+Jonava!M36+Joniskis!M36+Jurbarkas!M36+Kaisiadorys!M36+Kalvarija!M36+Kaunas!M36+Kauno_rj!M36+Kazlu_ruda!M36+Kedainiai!M36+Kelmes!M36+Klaipeda!M36+Klaipedos_rj!M36+Kretinga!M36+Kupiskis!M36+Lazdijai!M36+Marijampole!M36+Mazeikiai!M36+Moletai!M36+Neringa!M36+Pagegiai!M36+Pakruojis!M36+Palanga!M36+Panevezio_rj!M36+Panevezys!M36+Pasvalys!M36+Plunge!M36+Prienai!M36+Radviliskis!M36+Raseiniai!M36+Rietavas!M36+Rokiskis!M36+Sakiai!M36+Salcininkai!M36+Siauliai!M36+Siauliu_rj!M36+Silale!M36+Silute!M36+Sirvintai!M36+Skuodas!M36+Svencionys!M36+Taurage!M36+Telsiai!M36+Trakai!M36+Ukmerge!M36+Utena!M36+Varena!M36+Vilkaviskis!M36+Vilniaus_rj!M36+Vilnius!M36+Visaginas!M36+Zarasai!M36)/60</f>
        <v>4.749461696690628</v>
      </c>
      <c r="N32" s="59" t="s">
        <v>245</v>
      </c>
    </row>
    <row r="33" spans="1:1" s="2" customFormat="1"/>
    <row r="34" spans="1:1" s="2" customFormat="1">
      <c r="A34" s="18"/>
    </row>
  </sheetData>
  <sheetProtection algorithmName="SHA-512" hashValue="9MNr2XA2sWqn3o7S/n/RLCi3GQyuwOi1KWsq8qIy07a419xypdHswXff+2/AH0upLZeWtj2WndkIXMZaBO1OpA==" saltValue="KUpPOMULDzcFrx3YdP54fA==" spinCount="100000" sheet="1" objects="1" scenarios="1"/>
  <mergeCells count="65">
    <mergeCell ref="O14:P14"/>
    <mergeCell ref="B15:D15"/>
    <mergeCell ref="M15:N15"/>
    <mergeCell ref="O15:P15"/>
    <mergeCell ref="H3:Q3"/>
    <mergeCell ref="H4:I4"/>
    <mergeCell ref="J4:K4"/>
    <mergeCell ref="L4:M4"/>
    <mergeCell ref="B12:D13"/>
    <mergeCell ref="E12:L12"/>
    <mergeCell ref="M12:N13"/>
    <mergeCell ref="O12:P13"/>
    <mergeCell ref="N4:O4"/>
    <mergeCell ref="P4:Q4"/>
    <mergeCell ref="A6:C6"/>
    <mergeCell ref="A7:C7"/>
    <mergeCell ref="O16:P16"/>
    <mergeCell ref="O20:P20"/>
    <mergeCell ref="B17:D17"/>
    <mergeCell ref="M17:N17"/>
    <mergeCell ref="O17:P17"/>
    <mergeCell ref="B18:D18"/>
    <mergeCell ref="M18:N18"/>
    <mergeCell ref="O18:P18"/>
    <mergeCell ref="O21:P21"/>
    <mergeCell ref="B22:D22"/>
    <mergeCell ref="M22:N22"/>
    <mergeCell ref="O22:P22"/>
    <mergeCell ref="B19:D19"/>
    <mergeCell ref="M19:N19"/>
    <mergeCell ref="O19:P19"/>
    <mergeCell ref="B20:D20"/>
    <mergeCell ref="M20:N20"/>
    <mergeCell ref="B21:D21"/>
    <mergeCell ref="M21:N21"/>
    <mergeCell ref="O27:O28"/>
    <mergeCell ref="P27:P28"/>
    <mergeCell ref="Q27:Q28"/>
    <mergeCell ref="B23:D23"/>
    <mergeCell ref="M23:N23"/>
    <mergeCell ref="O23:P23"/>
    <mergeCell ref="A27:B28"/>
    <mergeCell ref="C27:C28"/>
    <mergeCell ref="D27:D28"/>
    <mergeCell ref="E27:E28"/>
    <mergeCell ref="N27:N28"/>
    <mergeCell ref="F27:F28"/>
    <mergeCell ref="G27:G28"/>
    <mergeCell ref="H27:I27"/>
    <mergeCell ref="A29:B29"/>
    <mergeCell ref="A30:B30"/>
    <mergeCell ref="A1:L1"/>
    <mergeCell ref="J27:L27"/>
    <mergeCell ref="M27:M28"/>
    <mergeCell ref="B16:D16"/>
    <mergeCell ref="M16:N16"/>
    <mergeCell ref="B14:D14"/>
    <mergeCell ref="M14:N14"/>
    <mergeCell ref="A12:A13"/>
    <mergeCell ref="A11:M11"/>
    <mergeCell ref="A3:C5"/>
    <mergeCell ref="D3:D5"/>
    <mergeCell ref="E3:E5"/>
    <mergeCell ref="F3:F5"/>
    <mergeCell ref="G3:G5"/>
  </mergeCells>
  <pageMargins left="0.7" right="0.7" top="0.75" bottom="0.75" header="0.3" footer="0.3"/>
  <pageSetup paperSize="9"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92D050"/>
  </sheetPr>
  <dimension ref="A1:V37"/>
  <sheetViews>
    <sheetView workbookViewId="0">
      <selection activeCell="G13" sqref="G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36888</v>
      </c>
      <c r="B10" s="276"/>
      <c r="C10" s="277"/>
      <c r="D10" s="53">
        <f>H26+H10</f>
        <v>629.83281899999997</v>
      </c>
      <c r="E10" s="55">
        <f>IFERROR((D10*100)/A10,0)</f>
        <v>1.7074192664281065</v>
      </c>
      <c r="F10" s="19">
        <v>23314</v>
      </c>
      <c r="G10" s="56">
        <f>IFERROR((A10/F10*10000),0)</f>
        <v>15822.25272368534</v>
      </c>
      <c r="H10" s="34">
        <v>107</v>
      </c>
      <c r="I10" s="38">
        <v>109.4</v>
      </c>
      <c r="J10" s="38">
        <v>200</v>
      </c>
      <c r="K10" s="38">
        <v>200</v>
      </c>
      <c r="L10" s="38">
        <v>100.7</v>
      </c>
      <c r="M10" s="38">
        <v>100.7</v>
      </c>
      <c r="N10" s="38"/>
      <c r="O10" s="38"/>
      <c r="P10" s="57">
        <f>H10+J10+L10+N10</f>
        <v>407.7</v>
      </c>
      <c r="Q10" s="57">
        <f>I10+K10+M10+O10</f>
        <v>410.09999999999997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0.35</v>
      </c>
      <c r="G19" s="38">
        <v>3.15</v>
      </c>
      <c r="H19" s="38">
        <v>28.4</v>
      </c>
      <c r="I19" s="38"/>
      <c r="J19" s="38"/>
      <c r="K19" s="38"/>
      <c r="L19" s="26">
        <v>15.43</v>
      </c>
      <c r="M19" s="202">
        <f t="shared" ref="M19:M24" si="0">SUM(E19:L19)</f>
        <v>47.33</v>
      </c>
      <c r="N19" s="203"/>
      <c r="O19" s="245">
        <v>45.15</v>
      </c>
      <c r="P19" s="246"/>
      <c r="Q19" s="65">
        <f>M19-O19</f>
        <v>2.1799999999999997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2</v>
      </c>
      <c r="I20" s="38"/>
      <c r="J20" s="38">
        <v>3</v>
      </c>
      <c r="K20" s="38"/>
      <c r="L20" s="26">
        <v>3.3</v>
      </c>
      <c r="M20" s="202">
        <f t="shared" si="0"/>
        <v>8.3000000000000007</v>
      </c>
      <c r="N20" s="203"/>
      <c r="O20" s="245">
        <v>8.3000000000000007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>
        <v>1.4</v>
      </c>
      <c r="I22" s="38"/>
      <c r="J22" s="38">
        <v>15</v>
      </c>
      <c r="K22" s="38"/>
      <c r="L22" s="26"/>
      <c r="M22" s="202">
        <f t="shared" si="0"/>
        <v>16.399999999999999</v>
      </c>
      <c r="N22" s="203"/>
      <c r="O22" s="245">
        <v>16.399999999999999</v>
      </c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3.2749999999999999</v>
      </c>
      <c r="F23" s="40">
        <v>20.591889999999999</v>
      </c>
      <c r="G23" s="40">
        <v>36.344329999999999</v>
      </c>
      <c r="H23" s="40">
        <v>491.03281900000002</v>
      </c>
      <c r="I23" s="40">
        <v>7.2</v>
      </c>
      <c r="J23" s="40">
        <v>0</v>
      </c>
      <c r="K23" s="40">
        <v>0</v>
      </c>
      <c r="L23" s="40">
        <v>24.276209999999999</v>
      </c>
      <c r="M23" s="202">
        <f t="shared" si="0"/>
        <v>582.72024900000008</v>
      </c>
      <c r="N23" s="203"/>
      <c r="O23" s="306">
        <v>542.74757</v>
      </c>
      <c r="P23" s="307"/>
      <c r="Q23" s="65">
        <f t="shared" si="2"/>
        <v>39.972679000000085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3.2749999999999999</v>
      </c>
      <c r="F26" s="41">
        <f t="shared" si="3"/>
        <v>20.941890000000001</v>
      </c>
      <c r="G26" s="41">
        <f t="shared" si="3"/>
        <v>39.494329999999998</v>
      </c>
      <c r="H26" s="41">
        <f t="shared" si="3"/>
        <v>522.83281899999997</v>
      </c>
      <c r="I26" s="41">
        <f t="shared" si="3"/>
        <v>7.2</v>
      </c>
      <c r="J26" s="41">
        <f t="shared" si="3"/>
        <v>18</v>
      </c>
      <c r="K26" s="41">
        <f t="shared" si="3"/>
        <v>0</v>
      </c>
      <c r="L26" s="67">
        <f>SUM(L18:L25)</f>
        <v>43.006209999999996</v>
      </c>
      <c r="M26" s="233">
        <f>SUM(M18:N25)</f>
        <v>654.75024900000005</v>
      </c>
      <c r="N26" s="234"/>
      <c r="O26" s="235">
        <f>SUM(O18:P25)</f>
        <v>612.59757000000002</v>
      </c>
      <c r="P26" s="236"/>
      <c r="Q26" s="65">
        <f>M26-O26</f>
        <v>42.152679000000035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4.7224843441708844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1:D21"/>
    <mergeCell ref="M21:N21"/>
    <mergeCell ref="O21:P21"/>
    <mergeCell ref="B22:D22"/>
    <mergeCell ref="M22:N22"/>
    <mergeCell ref="O22:P22"/>
    <mergeCell ref="B19:D19"/>
    <mergeCell ref="M19:N19"/>
    <mergeCell ref="O19:P19"/>
    <mergeCell ref="B20:D20"/>
    <mergeCell ref="M20:N20"/>
    <mergeCell ref="O20:P20"/>
    <mergeCell ref="O15:P16"/>
    <mergeCell ref="B17:D17"/>
    <mergeCell ref="M17:N17"/>
    <mergeCell ref="O17:P17"/>
    <mergeCell ref="M18:N18"/>
    <mergeCell ref="O18:P18"/>
    <mergeCell ref="B18:D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64" priority="3" stopIfTrue="1" operator="equal">
      <formula>0</formula>
    </cfRule>
  </conditionalFormatting>
  <conditionalFormatting sqref="O23:O25">
    <cfRule type="cellIs" dxfId="163" priority="2" stopIfTrue="1" operator="equal">
      <formula>0</formula>
    </cfRule>
  </conditionalFormatting>
  <conditionalFormatting sqref="L23:L25">
    <cfRule type="cellIs" dxfId="16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92D050"/>
  </sheetPr>
  <dimension ref="A1:V37"/>
  <sheetViews>
    <sheetView workbookViewId="0">
      <selection activeCell="H50" sqref="H50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27124.2</v>
      </c>
      <c r="B10" s="276"/>
      <c r="C10" s="277"/>
      <c r="D10" s="53">
        <f>H26+H10</f>
        <v>342.9</v>
      </c>
      <c r="E10" s="55">
        <f>IFERROR((D10*100)/A10,0)</f>
        <v>1.2641847501493131</v>
      </c>
      <c r="F10" s="19">
        <v>22311</v>
      </c>
      <c r="G10" s="56">
        <f>IFERROR((A10/F10*10000),0)</f>
        <v>12157.321500605083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3.2</v>
      </c>
      <c r="G19" s="38"/>
      <c r="H19" s="38">
        <v>8.5</v>
      </c>
      <c r="I19" s="38"/>
      <c r="J19" s="38">
        <v>5.5</v>
      </c>
      <c r="K19" s="38"/>
      <c r="L19" s="26">
        <v>7.2</v>
      </c>
      <c r="M19" s="202">
        <f t="shared" ref="M19:M24" si="0">SUM(E19:L19)</f>
        <v>24.4</v>
      </c>
      <c r="N19" s="203"/>
      <c r="O19" s="245">
        <v>24.4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3.5</v>
      </c>
      <c r="I20" s="38"/>
      <c r="J20" s="38">
        <v>4.5</v>
      </c>
      <c r="K20" s="38"/>
      <c r="L20" s="26"/>
      <c r="M20" s="202">
        <f t="shared" si="0"/>
        <v>8</v>
      </c>
      <c r="N20" s="203"/>
      <c r="O20" s="245">
        <v>8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16</v>
      </c>
      <c r="F24" s="40">
        <v>32.9</v>
      </c>
      <c r="G24" s="40">
        <v>0</v>
      </c>
      <c r="H24" s="40">
        <v>330.9</v>
      </c>
      <c r="I24" s="40">
        <v>9.8000000000000007</v>
      </c>
      <c r="J24" s="40">
        <v>0</v>
      </c>
      <c r="K24" s="40">
        <v>0</v>
      </c>
      <c r="L24" s="40">
        <v>1.4</v>
      </c>
      <c r="M24" s="202">
        <f t="shared" si="0"/>
        <v>390.99999999999994</v>
      </c>
      <c r="N24" s="203"/>
      <c r="O24" s="306">
        <v>375.60000000000008</v>
      </c>
      <c r="P24" s="307"/>
      <c r="Q24" s="65">
        <f t="shared" si="2"/>
        <v>15.399999999999864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16</v>
      </c>
      <c r="F26" s="41">
        <f t="shared" si="3"/>
        <v>36.1</v>
      </c>
      <c r="G26" s="41">
        <f t="shared" si="3"/>
        <v>0</v>
      </c>
      <c r="H26" s="41">
        <f t="shared" si="3"/>
        <v>342.9</v>
      </c>
      <c r="I26" s="41">
        <f t="shared" si="3"/>
        <v>9.8000000000000007</v>
      </c>
      <c r="J26" s="41">
        <f t="shared" si="3"/>
        <v>10</v>
      </c>
      <c r="K26" s="41">
        <f t="shared" si="3"/>
        <v>0</v>
      </c>
      <c r="L26" s="67">
        <f>SUM(L18:L25)</f>
        <v>8.6</v>
      </c>
      <c r="M26" s="233">
        <f>SUM(M18:N25)</f>
        <v>423.39999999999992</v>
      </c>
      <c r="N26" s="234"/>
      <c r="O26" s="235">
        <f>SUM(O18:P25)</f>
        <v>408.00000000000006</v>
      </c>
      <c r="P26" s="236"/>
      <c r="Q26" s="65">
        <f>M26-O26</f>
        <v>15.399999999999864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9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9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9" s="2" customFormat="1"/>
    <row r="36" spans="1:19" s="2" customFormat="1">
      <c r="A36" s="74" t="s">
        <v>244</v>
      </c>
      <c r="F36" s="75"/>
      <c r="G36" s="75"/>
      <c r="H36" s="18"/>
      <c r="M36" s="76">
        <v>3.930796468109901</v>
      </c>
      <c r="N36" s="59" t="s">
        <v>245</v>
      </c>
    </row>
    <row r="37" spans="1:19" s="2" customFormat="1">
      <c r="R37" s="3"/>
      <c r="S37" s="3"/>
    </row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A31:B32"/>
    <mergeCell ref="B23:D23"/>
    <mergeCell ref="M23:N23"/>
    <mergeCell ref="O23:P23"/>
    <mergeCell ref="C31:C32"/>
    <mergeCell ref="D31:D32"/>
    <mergeCell ref="E31:E32"/>
    <mergeCell ref="F31:F32"/>
    <mergeCell ref="G31:G32"/>
    <mergeCell ref="B25:D25"/>
    <mergeCell ref="M25:N25"/>
    <mergeCell ref="O25:P25"/>
    <mergeCell ref="B26:D26"/>
    <mergeCell ref="M26:N26"/>
    <mergeCell ref="O26:P26"/>
    <mergeCell ref="O17:P17"/>
    <mergeCell ref="B18:D18"/>
    <mergeCell ref="M18:N18"/>
    <mergeCell ref="O18:P18"/>
    <mergeCell ref="B24:D24"/>
    <mergeCell ref="M24:N24"/>
    <mergeCell ref="O24:P24"/>
    <mergeCell ref="M19:N19"/>
    <mergeCell ref="O19:P19"/>
    <mergeCell ref="B20:D20"/>
    <mergeCell ref="M20:N20"/>
    <mergeCell ref="B21:D21"/>
    <mergeCell ref="M21:N21"/>
    <mergeCell ref="O21:P21"/>
    <mergeCell ref="M22:N22"/>
    <mergeCell ref="O22:P22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B22:D22"/>
    <mergeCell ref="O20:P20"/>
    <mergeCell ref="L7:M7"/>
    <mergeCell ref="N7:O7"/>
    <mergeCell ref="P7:Q7"/>
    <mergeCell ref="B19:D19"/>
    <mergeCell ref="A9:C9"/>
    <mergeCell ref="A10:C10"/>
    <mergeCell ref="A14:M14"/>
    <mergeCell ref="A15:A16"/>
    <mergeCell ref="B15:D16"/>
    <mergeCell ref="E15:L15"/>
    <mergeCell ref="M15:N16"/>
    <mergeCell ref="O15:P16"/>
    <mergeCell ref="B17:D17"/>
    <mergeCell ref="M17:N17"/>
  </mergeCells>
  <phoneticPr fontId="8" type="noConversion"/>
  <conditionalFormatting sqref="E23:L25">
    <cfRule type="cellIs" dxfId="161" priority="3" stopIfTrue="1" operator="equal">
      <formula>0</formula>
    </cfRule>
  </conditionalFormatting>
  <conditionalFormatting sqref="O23:O25">
    <cfRule type="cellIs" dxfId="160" priority="2" stopIfTrue="1" operator="equal">
      <formula>0</formula>
    </cfRule>
  </conditionalFormatting>
  <conditionalFormatting sqref="L23:L25">
    <cfRule type="cellIs" dxfId="159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92D050"/>
  </sheetPr>
  <dimension ref="A1:V37"/>
  <sheetViews>
    <sheetView workbookViewId="0">
      <selection activeCell="V15" sqref="V15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37612.26</v>
      </c>
      <c r="B10" s="276"/>
      <c r="C10" s="277"/>
      <c r="D10" s="53">
        <f>H26+H10</f>
        <v>1444.0630000000001</v>
      </c>
      <c r="E10" s="55">
        <f>IFERROR((D10*100)/A10,0)</f>
        <v>3.8393412148060237</v>
      </c>
      <c r="F10" s="19">
        <v>23376</v>
      </c>
      <c r="G10" s="56">
        <f>IFERROR((A10/F10*10000),0)</f>
        <v>16090.118069815197</v>
      </c>
      <c r="H10" s="34">
        <v>107.123</v>
      </c>
      <c r="I10" s="38">
        <v>107.123</v>
      </c>
      <c r="J10" s="38"/>
      <c r="K10" s="38"/>
      <c r="L10" s="38"/>
      <c r="M10" s="38"/>
      <c r="N10" s="38"/>
      <c r="O10" s="38"/>
      <c r="P10" s="57">
        <f>H10+J10+L10+N10</f>
        <v>107.123</v>
      </c>
      <c r="Q10" s="57">
        <f>I10+K10+M10+O10</f>
        <v>107.123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26658.89</v>
      </c>
      <c r="G19" s="38"/>
      <c r="H19" s="38">
        <v>90</v>
      </c>
      <c r="I19" s="38"/>
      <c r="J19" s="38"/>
      <c r="K19" s="38"/>
      <c r="L19" s="26"/>
      <c r="M19" s="202">
        <f t="shared" ref="M19:M24" si="0">SUM(E19:L19)</f>
        <v>26748.89</v>
      </c>
      <c r="N19" s="203"/>
      <c r="O19" s="245">
        <v>26748.89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>
        <v>49837.73</v>
      </c>
      <c r="G20" s="38"/>
      <c r="H20" s="38">
        <v>291.95999999999998</v>
      </c>
      <c r="I20" s="38"/>
      <c r="J20" s="38"/>
      <c r="K20" s="38"/>
      <c r="L20" s="26"/>
      <c r="M20" s="202">
        <f t="shared" si="0"/>
        <v>50129.69</v>
      </c>
      <c r="N20" s="203"/>
      <c r="O20" s="245">
        <v>50129.69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0.09</v>
      </c>
      <c r="H23" s="40">
        <v>954.98</v>
      </c>
      <c r="I23" s="40">
        <v>20.7</v>
      </c>
      <c r="J23" s="40">
        <v>113.3</v>
      </c>
      <c r="K23" s="40">
        <v>0</v>
      </c>
      <c r="L23" s="40">
        <v>0.2</v>
      </c>
      <c r="M23" s="202">
        <f t="shared" si="0"/>
        <v>1089.2700000000002</v>
      </c>
      <c r="N23" s="203"/>
      <c r="O23" s="306">
        <v>1089.27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76496.62</v>
      </c>
      <c r="G26" s="41">
        <f t="shared" si="3"/>
        <v>0.09</v>
      </c>
      <c r="H26" s="41">
        <f t="shared" si="3"/>
        <v>1336.94</v>
      </c>
      <c r="I26" s="41">
        <f t="shared" si="3"/>
        <v>20.7</v>
      </c>
      <c r="J26" s="41">
        <f t="shared" si="3"/>
        <v>113.3</v>
      </c>
      <c r="K26" s="41">
        <f t="shared" si="3"/>
        <v>0</v>
      </c>
      <c r="L26" s="67">
        <f>SUM(L18:L25)</f>
        <v>0.2</v>
      </c>
      <c r="M26" s="233">
        <f>SUM(M18:N25)</f>
        <v>77967.850000000006</v>
      </c>
      <c r="N26" s="234"/>
      <c r="O26" s="235">
        <f>SUM(O18:P25)</f>
        <v>77967.850000000006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6.8146817248459959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58" priority="3" stopIfTrue="1" operator="equal">
      <formula>0</formula>
    </cfRule>
  </conditionalFormatting>
  <conditionalFormatting sqref="O23:O25">
    <cfRule type="cellIs" dxfId="157" priority="2" stopIfTrue="1" operator="equal">
      <formula>0</formula>
    </cfRule>
  </conditionalFormatting>
  <conditionalFormatting sqref="L23:L25">
    <cfRule type="cellIs" dxfId="15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92D050"/>
  </sheetPr>
  <dimension ref="A1:V37"/>
  <sheetViews>
    <sheetView workbookViewId="0">
      <selection activeCell="E40" sqref="E40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20717.7</v>
      </c>
      <c r="B10" s="276"/>
      <c r="C10" s="277"/>
      <c r="D10" s="53">
        <f>H26+H10</f>
        <v>292.55</v>
      </c>
      <c r="E10" s="55">
        <f>IFERROR((D10*100)/A10,0)</f>
        <v>1.4120775954859854</v>
      </c>
      <c r="F10" s="19">
        <v>13981</v>
      </c>
      <c r="G10" s="56">
        <f>IFERROR((A10/F10*10000),0)</f>
        <v>14818.46792074959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5.6</v>
      </c>
      <c r="G19" s="38"/>
      <c r="H19" s="38">
        <v>3</v>
      </c>
      <c r="I19" s="38"/>
      <c r="J19" s="38">
        <v>25.52</v>
      </c>
      <c r="K19" s="38"/>
      <c r="L19" s="26">
        <v>28.574999999999999</v>
      </c>
      <c r="M19" s="202">
        <f t="shared" ref="M19:M24" si="0">SUM(E19:L19)</f>
        <v>62.694999999999993</v>
      </c>
      <c r="N19" s="203"/>
      <c r="O19" s="245">
        <v>63.298000000000002</v>
      </c>
      <c r="P19" s="246"/>
      <c r="Q19" s="65">
        <f>M19-O19</f>
        <v>-0.60300000000000864</v>
      </c>
      <c r="R19" s="66" t="str">
        <f t="shared" ref="R19:R26" si="1">IF(Q19="","",IF(Q19&gt;0,"Nepanaudotos lėšos",IF(Q19&lt;0,"Išleista daugiau negu buvo gauta lėšų","")))</f>
        <v>Išleista daugiau negu buvo gauta lėšų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289.55</v>
      </c>
      <c r="I24" s="40">
        <v>3.45</v>
      </c>
      <c r="J24" s="40">
        <v>0</v>
      </c>
      <c r="K24" s="40">
        <v>0</v>
      </c>
      <c r="L24" s="40">
        <v>0</v>
      </c>
      <c r="M24" s="202">
        <f t="shared" si="0"/>
        <v>293</v>
      </c>
      <c r="N24" s="203"/>
      <c r="O24" s="306">
        <v>293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5.6</v>
      </c>
      <c r="G26" s="41">
        <f t="shared" si="3"/>
        <v>0</v>
      </c>
      <c r="H26" s="41">
        <f t="shared" si="3"/>
        <v>292.55</v>
      </c>
      <c r="I26" s="41">
        <f t="shared" si="3"/>
        <v>3.45</v>
      </c>
      <c r="J26" s="41">
        <f t="shared" si="3"/>
        <v>25.52</v>
      </c>
      <c r="K26" s="41">
        <f t="shared" si="3"/>
        <v>0</v>
      </c>
      <c r="L26" s="67">
        <f>SUM(L18:L25)</f>
        <v>28.574999999999999</v>
      </c>
      <c r="M26" s="233">
        <f>SUM(M18:N25)</f>
        <v>355.69499999999999</v>
      </c>
      <c r="N26" s="234"/>
      <c r="O26" s="235">
        <f>SUM(O18:P25)</f>
        <v>356.298</v>
      </c>
      <c r="P26" s="236"/>
      <c r="Q26" s="65">
        <f>M26-O26</f>
        <v>-0.60300000000000864</v>
      </c>
      <c r="R26" s="66" t="str">
        <f t="shared" si="1"/>
        <v>Išleista daugiau negu buvo gauta lėšų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3.3903154280809673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55" priority="3" stopIfTrue="1" operator="equal">
      <formula>0</formula>
    </cfRule>
  </conditionalFormatting>
  <conditionalFormatting sqref="O23:O25">
    <cfRule type="cellIs" dxfId="154" priority="2" stopIfTrue="1" operator="equal">
      <formula>0</formula>
    </cfRule>
  </conditionalFormatting>
  <conditionalFormatting sqref="L23:L25">
    <cfRule type="cellIs" dxfId="153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92D050"/>
  </sheetPr>
  <dimension ref="A1:V37"/>
  <sheetViews>
    <sheetView workbookViewId="0">
      <selection activeCell="D45" sqref="D45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50379.6</v>
      </c>
      <c r="B10" s="276"/>
      <c r="C10" s="277"/>
      <c r="D10" s="53">
        <f>H26+H10</f>
        <v>2337.59</v>
      </c>
      <c r="E10" s="55">
        <f>IFERROR((D10*100)/A10,0)</f>
        <v>4.6399534732312286</v>
      </c>
      <c r="F10" s="19">
        <v>43564</v>
      </c>
      <c r="G10" s="56">
        <f>IFERROR((A10/F10*10000),0)</f>
        <v>11564.502800477459</v>
      </c>
      <c r="H10" s="34">
        <v>62</v>
      </c>
      <c r="I10" s="38">
        <v>61.99</v>
      </c>
      <c r="J10" s="38"/>
      <c r="K10" s="38"/>
      <c r="L10" s="38"/>
      <c r="M10" s="38"/>
      <c r="N10" s="38"/>
      <c r="O10" s="38"/>
      <c r="P10" s="57">
        <f>H10+J10+L10+N10</f>
        <v>62</v>
      </c>
      <c r="Q10" s="57">
        <f>I10+K10+M10+O10</f>
        <v>61.99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22.8</v>
      </c>
      <c r="F19" s="38"/>
      <c r="G19" s="38">
        <v>10</v>
      </c>
      <c r="H19" s="38">
        <v>526</v>
      </c>
      <c r="I19" s="38"/>
      <c r="J19" s="38"/>
      <c r="K19" s="38"/>
      <c r="L19" s="26">
        <v>3</v>
      </c>
      <c r="M19" s="202">
        <f t="shared" ref="M19:M24" si="0">SUM(E19:L19)</f>
        <v>561.79999999999995</v>
      </c>
      <c r="N19" s="203"/>
      <c r="O19" s="245">
        <v>561.79999999999995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1749.59</v>
      </c>
      <c r="I23" s="40">
        <v>9.1</v>
      </c>
      <c r="J23" s="40">
        <v>35.729999999999997</v>
      </c>
      <c r="K23" s="40">
        <v>0</v>
      </c>
      <c r="L23" s="40">
        <v>2.88</v>
      </c>
      <c r="M23" s="202">
        <f t="shared" si="0"/>
        <v>1797.3</v>
      </c>
      <c r="N23" s="203"/>
      <c r="O23" s="306">
        <v>1761.3399999999997</v>
      </c>
      <c r="P23" s="307"/>
      <c r="Q23" s="65">
        <f t="shared" si="2"/>
        <v>35.960000000000264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22.8</v>
      </c>
      <c r="F26" s="41">
        <f t="shared" si="3"/>
        <v>0</v>
      </c>
      <c r="G26" s="41">
        <f t="shared" si="3"/>
        <v>10</v>
      </c>
      <c r="H26" s="41">
        <f t="shared" si="3"/>
        <v>2275.59</v>
      </c>
      <c r="I26" s="41">
        <f t="shared" si="3"/>
        <v>9.1</v>
      </c>
      <c r="J26" s="41">
        <f t="shared" si="3"/>
        <v>35.729999999999997</v>
      </c>
      <c r="K26" s="41">
        <f t="shared" si="3"/>
        <v>0</v>
      </c>
      <c r="L26" s="67">
        <f>SUM(L18:L25)</f>
        <v>5.88</v>
      </c>
      <c r="M26" s="233">
        <f>SUM(M18:N25)</f>
        <v>2359.1</v>
      </c>
      <c r="N26" s="234"/>
      <c r="O26" s="235">
        <f>SUM(O18:P25)</f>
        <v>2323.1399999999994</v>
      </c>
      <c r="P26" s="236"/>
      <c r="Q26" s="65">
        <f>M26-O26</f>
        <v>35.960000000000491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4.0170783215499037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52" priority="3" stopIfTrue="1" operator="equal">
      <formula>0</formula>
    </cfRule>
  </conditionalFormatting>
  <conditionalFormatting sqref="O23:O25">
    <cfRule type="cellIs" dxfId="151" priority="2" stopIfTrue="1" operator="equal">
      <formula>0</formula>
    </cfRule>
  </conditionalFormatting>
  <conditionalFormatting sqref="L23:L25">
    <cfRule type="cellIs" dxfId="15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92D050"/>
  </sheetPr>
  <dimension ref="A1:V37"/>
  <sheetViews>
    <sheetView workbookViewId="0">
      <selection activeCell="G49" sqref="G4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32779.9</v>
      </c>
      <c r="B10" s="276"/>
      <c r="C10" s="277"/>
      <c r="D10" s="53">
        <f>H26+H10</f>
        <v>635.19999999999993</v>
      </c>
      <c r="E10" s="55">
        <f>IFERROR((D10*100)/A10,0)</f>
        <v>1.9377728425040952</v>
      </c>
      <c r="F10" s="19">
        <v>20344</v>
      </c>
      <c r="G10" s="56">
        <f>IFERROR((A10/F10*10000),0)</f>
        <v>16112.809673613841</v>
      </c>
      <c r="H10" s="34">
        <v>113.9</v>
      </c>
      <c r="I10" s="38">
        <v>113.9</v>
      </c>
      <c r="J10" s="38">
        <v>65.7</v>
      </c>
      <c r="K10" s="38">
        <v>65.7</v>
      </c>
      <c r="L10" s="38"/>
      <c r="M10" s="38"/>
      <c r="N10" s="38"/>
      <c r="O10" s="38"/>
      <c r="P10" s="57">
        <f>H10+J10+L10+N10</f>
        <v>179.60000000000002</v>
      </c>
      <c r="Q10" s="57">
        <f>I10+K10+M10+O10</f>
        <v>179.60000000000002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56.5</v>
      </c>
      <c r="I19" s="38"/>
      <c r="J19" s="38"/>
      <c r="K19" s="38"/>
      <c r="L19" s="26">
        <v>52.411999999999999</v>
      </c>
      <c r="M19" s="202">
        <f t="shared" ref="M19:M24" si="0">SUM(E19:L19)</f>
        <v>108.91200000000001</v>
      </c>
      <c r="N19" s="203"/>
      <c r="O19" s="245">
        <v>107.55200000000001</v>
      </c>
      <c r="P19" s="246"/>
      <c r="Q19" s="65">
        <f>M19-O19</f>
        <v>1.3599999999999994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3.6</v>
      </c>
      <c r="I20" s="38"/>
      <c r="J20" s="38">
        <v>20.463000000000001</v>
      </c>
      <c r="K20" s="38"/>
      <c r="L20" s="26">
        <v>7.6509999999999998</v>
      </c>
      <c r="M20" s="202">
        <f t="shared" si="0"/>
        <v>31.714000000000002</v>
      </c>
      <c r="N20" s="203"/>
      <c r="O20" s="245">
        <v>31.428999999999998</v>
      </c>
      <c r="P20" s="246"/>
      <c r="Q20" s="65">
        <f t="shared" ref="Q20:Q25" si="2">M20-O20</f>
        <v>0.28500000000000369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22.8</v>
      </c>
      <c r="F24" s="40">
        <v>0</v>
      </c>
      <c r="G24" s="40">
        <v>0</v>
      </c>
      <c r="H24" s="40">
        <v>461.2</v>
      </c>
      <c r="I24" s="40">
        <v>3.1</v>
      </c>
      <c r="J24" s="40">
        <v>2.7</v>
      </c>
      <c r="K24" s="40">
        <v>0</v>
      </c>
      <c r="L24" s="40">
        <v>0</v>
      </c>
      <c r="M24" s="202">
        <f t="shared" si="0"/>
        <v>489.8</v>
      </c>
      <c r="N24" s="203"/>
      <c r="O24" s="306">
        <v>489.8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22.8</v>
      </c>
      <c r="F26" s="41">
        <f t="shared" si="3"/>
        <v>0</v>
      </c>
      <c r="G26" s="41">
        <f t="shared" si="3"/>
        <v>0</v>
      </c>
      <c r="H26" s="41">
        <f t="shared" si="3"/>
        <v>521.29999999999995</v>
      </c>
      <c r="I26" s="41">
        <f t="shared" si="3"/>
        <v>3.1</v>
      </c>
      <c r="J26" s="41">
        <f t="shared" si="3"/>
        <v>23.163</v>
      </c>
      <c r="K26" s="41">
        <f t="shared" si="3"/>
        <v>0</v>
      </c>
      <c r="L26" s="67">
        <f>SUM(L18:L25)</f>
        <v>60.063000000000002</v>
      </c>
      <c r="M26" s="233">
        <f>SUM(M18:N25)</f>
        <v>630.42600000000004</v>
      </c>
      <c r="N26" s="234"/>
      <c r="O26" s="235">
        <f>SUM(O18:P25)</f>
        <v>628.78099999999995</v>
      </c>
      <c r="P26" s="236"/>
      <c r="Q26" s="65">
        <f>M26-O26</f>
        <v>1.6450000000000955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6.1099095556429415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49" priority="3" stopIfTrue="1" operator="equal">
      <formula>0</formula>
    </cfRule>
  </conditionalFormatting>
  <conditionalFormatting sqref="O23:O25">
    <cfRule type="cellIs" dxfId="148" priority="2" stopIfTrue="1" operator="equal">
      <formula>0</formula>
    </cfRule>
  </conditionalFormatting>
  <conditionalFormatting sqref="L23:L25">
    <cfRule type="cellIs" dxfId="147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92D050"/>
  </sheetPr>
  <dimension ref="A1:V37"/>
  <sheetViews>
    <sheetView workbookViewId="0">
      <selection activeCell="I48" sqref="I48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36649.199999999997</v>
      </c>
      <c r="B10" s="276"/>
      <c r="C10" s="277"/>
      <c r="D10" s="53">
        <f>H26+H10</f>
        <v>430.58</v>
      </c>
      <c r="E10" s="55">
        <f>IFERROR((D10*100)/A10,0)</f>
        <v>1.1748687556617881</v>
      </c>
      <c r="F10" s="19">
        <v>27137</v>
      </c>
      <c r="G10" s="56">
        <f>IFERROR((A10/F10*10000),0)</f>
        <v>13505.251133139256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13.88</v>
      </c>
      <c r="I19" s="38"/>
      <c r="J19" s="38"/>
      <c r="K19" s="38"/>
      <c r="L19" s="26"/>
      <c r="M19" s="202">
        <f t="shared" ref="M19:M24" si="0">SUM(E19:L19)</f>
        <v>13.88</v>
      </c>
      <c r="N19" s="203"/>
      <c r="O19" s="245">
        <v>13.88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416.7</v>
      </c>
      <c r="I23" s="40">
        <v>6.2</v>
      </c>
      <c r="J23" s="40">
        <v>0</v>
      </c>
      <c r="K23" s="40">
        <v>0</v>
      </c>
      <c r="L23" s="40">
        <v>41.6</v>
      </c>
      <c r="M23" s="202">
        <f t="shared" si="0"/>
        <v>464.5</v>
      </c>
      <c r="N23" s="203"/>
      <c r="O23" s="306">
        <v>455.90000000000003</v>
      </c>
      <c r="P23" s="307"/>
      <c r="Q23" s="65">
        <f t="shared" si="2"/>
        <v>8.5999999999999659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0</v>
      </c>
      <c r="H26" s="41">
        <f t="shared" si="3"/>
        <v>430.58</v>
      </c>
      <c r="I26" s="41">
        <f t="shared" si="3"/>
        <v>6.2</v>
      </c>
      <c r="J26" s="41">
        <f t="shared" si="3"/>
        <v>0</v>
      </c>
      <c r="K26" s="41">
        <f t="shared" si="3"/>
        <v>0</v>
      </c>
      <c r="L26" s="67">
        <f>SUM(L18:L25)</f>
        <v>41.6</v>
      </c>
      <c r="M26" s="233">
        <f>SUM(M18:N25)</f>
        <v>478.38</v>
      </c>
      <c r="N26" s="234"/>
      <c r="O26" s="235">
        <f>SUM(O18:P25)</f>
        <v>469.78000000000003</v>
      </c>
      <c r="P26" s="236"/>
      <c r="Q26" s="65">
        <f>M26-O26</f>
        <v>8.5999999999999659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4.2488115856579576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46" priority="3" stopIfTrue="1" operator="equal">
      <formula>0</formula>
    </cfRule>
  </conditionalFormatting>
  <conditionalFormatting sqref="O23:O25">
    <cfRule type="cellIs" dxfId="145" priority="2" stopIfTrue="1" operator="equal">
      <formula>0</formula>
    </cfRule>
  </conditionalFormatting>
  <conditionalFormatting sqref="L23:L25">
    <cfRule type="cellIs" dxfId="14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92D050"/>
  </sheetPr>
  <dimension ref="A1:V37"/>
  <sheetViews>
    <sheetView workbookViewId="0">
      <selection activeCell="G46" sqref="G46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22773</v>
      </c>
      <c r="B10" s="276"/>
      <c r="C10" s="277"/>
      <c r="D10" s="53">
        <f>H26+H10</f>
        <v>846.2</v>
      </c>
      <c r="E10" s="55">
        <f>IFERROR((D10*100)/A10,0)</f>
        <v>3.7158038027488693</v>
      </c>
      <c r="F10" s="19">
        <v>29191</v>
      </c>
      <c r="G10" s="56">
        <f>IFERROR((A10/F10*10000),0)</f>
        <v>7801.3771367887366</v>
      </c>
      <c r="H10" s="34">
        <v>282.8</v>
      </c>
      <c r="I10" s="38">
        <v>282.8</v>
      </c>
      <c r="J10" s="38"/>
      <c r="K10" s="38"/>
      <c r="L10" s="38"/>
      <c r="M10" s="38"/>
      <c r="N10" s="38"/>
      <c r="O10" s="38"/>
      <c r="P10" s="57">
        <f>H10+J10+L10+N10</f>
        <v>282.8</v>
      </c>
      <c r="Q10" s="57">
        <f>I10+K10+M10+O10</f>
        <v>282.8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0.37</v>
      </c>
      <c r="F24" s="40">
        <v>2.13</v>
      </c>
      <c r="G24" s="40">
        <v>0</v>
      </c>
      <c r="H24" s="40">
        <v>563.4</v>
      </c>
      <c r="I24" s="40">
        <v>24.7</v>
      </c>
      <c r="J24" s="40">
        <v>13.39</v>
      </c>
      <c r="K24" s="40">
        <v>0</v>
      </c>
      <c r="L24" s="40">
        <v>7.71</v>
      </c>
      <c r="M24" s="202">
        <f t="shared" si="0"/>
        <v>611.70000000000005</v>
      </c>
      <c r="N24" s="203"/>
      <c r="O24" s="306">
        <v>611.70000000000005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0.37</v>
      </c>
      <c r="F26" s="41">
        <f t="shared" si="3"/>
        <v>2.13</v>
      </c>
      <c r="G26" s="41">
        <f t="shared" si="3"/>
        <v>0</v>
      </c>
      <c r="H26" s="41">
        <f t="shared" si="3"/>
        <v>563.4</v>
      </c>
      <c r="I26" s="41">
        <f t="shared" si="3"/>
        <v>24.7</v>
      </c>
      <c r="J26" s="41">
        <f t="shared" si="3"/>
        <v>13.39</v>
      </c>
      <c r="K26" s="41">
        <f t="shared" si="3"/>
        <v>0</v>
      </c>
      <c r="L26" s="67">
        <f>SUM(L18:L25)</f>
        <v>7.71</v>
      </c>
      <c r="M26" s="233">
        <f>SUM(M18:N25)</f>
        <v>611.70000000000005</v>
      </c>
      <c r="N26" s="234"/>
      <c r="O26" s="235">
        <f>SUM(O18:P25)</f>
        <v>611.70000000000005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3.5353362337706828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43" priority="3" stopIfTrue="1" operator="equal">
      <formula>0</formula>
    </cfRule>
  </conditionalFormatting>
  <conditionalFormatting sqref="O23:O25">
    <cfRule type="cellIs" dxfId="142" priority="2" stopIfTrue="1" operator="equal">
      <formula>0</formula>
    </cfRule>
  </conditionalFormatting>
  <conditionalFormatting sqref="L23:L25">
    <cfRule type="cellIs" dxfId="14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92D050"/>
  </sheetPr>
  <dimension ref="A1:V37"/>
  <sheetViews>
    <sheetView workbookViewId="0">
      <selection activeCell="H43" sqref="H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13786.1</v>
      </c>
      <c r="B10" s="276"/>
      <c r="C10" s="277"/>
      <c r="D10" s="53">
        <f>H26+H10</f>
        <v>148.1</v>
      </c>
      <c r="E10" s="55">
        <f>IFERROR((D10*100)/A10,0)</f>
        <v>1.0742704608264846</v>
      </c>
      <c r="F10" s="19">
        <v>10893</v>
      </c>
      <c r="G10" s="56">
        <f>IFERROR((A10/F10*10000),0)</f>
        <v>12655.925823923622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16.7</v>
      </c>
      <c r="H24" s="40">
        <v>148.1</v>
      </c>
      <c r="I24" s="40">
        <v>0</v>
      </c>
      <c r="J24" s="40">
        <v>0.9</v>
      </c>
      <c r="K24" s="40">
        <v>0</v>
      </c>
      <c r="L24" s="40">
        <v>0</v>
      </c>
      <c r="M24" s="202">
        <f t="shared" si="0"/>
        <v>165.7</v>
      </c>
      <c r="N24" s="203"/>
      <c r="O24" s="306">
        <v>165.7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16.7</v>
      </c>
      <c r="H26" s="41">
        <f t="shared" si="3"/>
        <v>148.1</v>
      </c>
      <c r="I26" s="41">
        <f t="shared" si="3"/>
        <v>0</v>
      </c>
      <c r="J26" s="41">
        <f t="shared" si="3"/>
        <v>0.9</v>
      </c>
      <c r="K26" s="41">
        <f t="shared" si="3"/>
        <v>0</v>
      </c>
      <c r="L26" s="67">
        <f>SUM(L18:L25)</f>
        <v>0</v>
      </c>
      <c r="M26" s="233">
        <f>SUM(M18:N25)</f>
        <v>165.7</v>
      </c>
      <c r="N26" s="234"/>
      <c r="O26" s="235">
        <f>SUM(O18:P25)</f>
        <v>165.7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4.7369870559074636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40" priority="3" stopIfTrue="1" operator="equal">
      <formula>0</formula>
    </cfRule>
  </conditionalFormatting>
  <conditionalFormatting sqref="O23:O25">
    <cfRule type="cellIs" dxfId="139" priority="2" stopIfTrue="1" operator="equal">
      <formula>0</formula>
    </cfRule>
  </conditionalFormatting>
  <conditionalFormatting sqref="L23:L25">
    <cfRule type="cellIs" dxfId="13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92D050"/>
  </sheetPr>
  <dimension ref="A1:V37"/>
  <sheetViews>
    <sheetView workbookViewId="0">
      <selection activeCell="H13" sqref="H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390400</v>
      </c>
      <c r="B10" s="276"/>
      <c r="C10" s="277"/>
      <c r="D10" s="53">
        <f>H26+H10</f>
        <v>50670.62</v>
      </c>
      <c r="E10" s="55">
        <f>IFERROR((D10*100)/A10,0)</f>
        <v>12.979154713114754</v>
      </c>
      <c r="F10" s="19">
        <v>293277</v>
      </c>
      <c r="G10" s="56">
        <f>IFERROR((A10/F10*10000),0)</f>
        <v>13311.647350457077</v>
      </c>
      <c r="H10" s="34">
        <v>45600</v>
      </c>
      <c r="I10" s="38">
        <v>45358.53</v>
      </c>
      <c r="J10" s="38">
        <v>7845</v>
      </c>
      <c r="K10" s="38">
        <v>7845</v>
      </c>
      <c r="L10" s="38">
        <v>354</v>
      </c>
      <c r="M10" s="38">
        <v>354</v>
      </c>
      <c r="N10" s="38"/>
      <c r="O10" s="38"/>
      <c r="P10" s="57">
        <f>H10+J10+L10+N10</f>
        <v>53799</v>
      </c>
      <c r="Q10" s="57">
        <f>I10+K10+M10+O10</f>
        <v>53557.53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12.58</v>
      </c>
      <c r="F19" s="38">
        <v>28.74</v>
      </c>
      <c r="G19" s="38">
        <v>26.34</v>
      </c>
      <c r="H19" s="38">
        <v>12</v>
      </c>
      <c r="I19" s="38"/>
      <c r="J19" s="38">
        <v>29.78</v>
      </c>
      <c r="K19" s="38">
        <v>0.56000000000000005</v>
      </c>
      <c r="L19" s="26">
        <v>8</v>
      </c>
      <c r="M19" s="202">
        <f t="shared" ref="M19:M24" si="0">SUM(E19:L19)</f>
        <v>118</v>
      </c>
      <c r="N19" s="203"/>
      <c r="O19" s="245">
        <v>118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205.44</v>
      </c>
      <c r="I20" s="38"/>
      <c r="J20" s="38">
        <v>143.11000000000001</v>
      </c>
      <c r="K20" s="38"/>
      <c r="L20" s="26">
        <v>157.69</v>
      </c>
      <c r="M20" s="202">
        <f t="shared" si="0"/>
        <v>506.24</v>
      </c>
      <c r="N20" s="203"/>
      <c r="O20" s="245">
        <v>71</v>
      </c>
      <c r="P20" s="246"/>
      <c r="Q20" s="65">
        <f t="shared" ref="Q20:Q25" si="2">M20-O20</f>
        <v>435.24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>
        <v>2.2599999999999998</v>
      </c>
      <c r="I21" s="38"/>
      <c r="J21" s="38"/>
      <c r="K21" s="38"/>
      <c r="L21" s="26">
        <v>1.1399999999999999</v>
      </c>
      <c r="M21" s="202">
        <f t="shared" si="0"/>
        <v>3.3999999999999995</v>
      </c>
      <c r="N21" s="203"/>
      <c r="O21" s="245">
        <v>3.4</v>
      </c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3.04</v>
      </c>
      <c r="G23" s="40">
        <v>0</v>
      </c>
      <c r="H23" s="40">
        <v>4850.92</v>
      </c>
      <c r="I23" s="40">
        <v>352.89</v>
      </c>
      <c r="J23" s="40">
        <v>264.45999999999998</v>
      </c>
      <c r="K23" s="40">
        <v>0</v>
      </c>
      <c r="L23" s="40">
        <v>39.299999999999997</v>
      </c>
      <c r="M23" s="202">
        <f t="shared" si="0"/>
        <v>5510.6100000000006</v>
      </c>
      <c r="N23" s="203"/>
      <c r="O23" s="306">
        <v>5510.6100000000006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12.58</v>
      </c>
      <c r="F26" s="41">
        <f t="shared" si="3"/>
        <v>31.779999999999998</v>
      </c>
      <c r="G26" s="41">
        <f t="shared" si="3"/>
        <v>26.34</v>
      </c>
      <c r="H26" s="41">
        <f t="shared" si="3"/>
        <v>5070.62</v>
      </c>
      <c r="I26" s="41">
        <f t="shared" si="3"/>
        <v>352.89</v>
      </c>
      <c r="J26" s="41">
        <f t="shared" si="3"/>
        <v>437.35</v>
      </c>
      <c r="K26" s="41">
        <f t="shared" si="3"/>
        <v>0.56000000000000005</v>
      </c>
      <c r="L26" s="67">
        <f>SUM(L18:L25)</f>
        <v>206.13</v>
      </c>
      <c r="M26" s="233">
        <f>SUM(M18:N25)</f>
        <v>6138.2500000000009</v>
      </c>
      <c r="N26" s="234"/>
      <c r="O26" s="235">
        <f>SUM(O18:P25)</f>
        <v>5703.01</v>
      </c>
      <c r="P26" s="236"/>
      <c r="Q26" s="65">
        <f>M26-O26</f>
        <v>435.24000000000069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5.7000719456350133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37" priority="3" stopIfTrue="1" operator="equal">
      <formula>0</formula>
    </cfRule>
  </conditionalFormatting>
  <conditionalFormatting sqref="O23:O25">
    <cfRule type="cellIs" dxfId="136" priority="2" stopIfTrue="1" operator="equal">
      <formula>0</formula>
    </cfRule>
  </conditionalFormatting>
  <conditionalFormatting sqref="L23:L25">
    <cfRule type="cellIs" dxfId="135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Q66"/>
  <sheetViews>
    <sheetView workbookViewId="0">
      <pane ySplit="5" topLeftCell="A6" activePane="bottomLeft" state="frozen"/>
      <selection pane="bottomLeft" activeCell="R7" sqref="R7"/>
    </sheetView>
  </sheetViews>
  <sheetFormatPr defaultRowHeight="15.75"/>
  <cols>
    <col min="1" max="1" width="2.75" style="3" customWidth="1"/>
    <col min="2" max="2" width="13.125" style="3" customWidth="1"/>
    <col min="3" max="3" width="7.25" style="3" customWidth="1"/>
    <col min="4" max="4" width="8.375" style="3" customWidth="1"/>
    <col min="5" max="5" width="9.625" style="3" customWidth="1"/>
    <col min="6" max="6" width="7.25" style="3" customWidth="1"/>
    <col min="7" max="7" width="7.875" style="3" customWidth="1"/>
    <col min="8" max="8" width="9.5" style="3" customWidth="1"/>
    <col min="9" max="9" width="7" style="3" customWidth="1"/>
    <col min="10" max="10" width="7.75" style="3" customWidth="1"/>
    <col min="11" max="11" width="9.25" style="3" customWidth="1"/>
    <col min="12" max="12" width="7.375" style="3" customWidth="1"/>
    <col min="13" max="13" width="7.875" style="3" customWidth="1"/>
    <col min="14" max="14" width="9.25" style="3" customWidth="1"/>
    <col min="15" max="15" width="7.875" style="3" customWidth="1"/>
    <col min="16" max="16" width="8.375" style="3" customWidth="1"/>
    <col min="17" max="17" width="9.5" style="3" customWidth="1"/>
  </cols>
  <sheetData>
    <row r="1" spans="1:17" ht="13.5" customHeight="1">
      <c r="A1" s="278" t="s">
        <v>209</v>
      </c>
      <c r="B1" s="279"/>
      <c r="C1" s="279"/>
      <c r="D1" s="279"/>
      <c r="E1" s="279"/>
      <c r="F1" s="279"/>
      <c r="G1" s="279"/>
      <c r="H1" s="279"/>
      <c r="I1" s="95"/>
      <c r="J1" s="95"/>
      <c r="K1" s="95"/>
      <c r="L1" s="187"/>
      <c r="M1" s="187"/>
      <c r="N1" s="187"/>
      <c r="P1"/>
      <c r="Q1"/>
    </row>
    <row r="2" spans="1:17" s="12" customFormat="1" ht="23.25" customHeight="1">
      <c r="A2" s="24" t="s">
        <v>334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186"/>
      <c r="M2" s="186"/>
      <c r="N2" s="186"/>
      <c r="O2" s="25"/>
      <c r="P2" s="25"/>
      <c r="Q2" s="25"/>
    </row>
    <row r="3" spans="1:17" ht="11.25" customHeight="1">
      <c r="A3" s="282" t="s">
        <v>0</v>
      </c>
      <c r="B3" s="228" t="s">
        <v>10</v>
      </c>
      <c r="C3" s="194" t="s">
        <v>210</v>
      </c>
      <c r="D3" s="195"/>
      <c r="E3" s="196"/>
      <c r="F3" s="194" t="s">
        <v>211</v>
      </c>
      <c r="G3" s="195"/>
      <c r="H3" s="196"/>
      <c r="I3" s="194" t="s">
        <v>246</v>
      </c>
      <c r="J3" s="195"/>
      <c r="K3" s="196"/>
      <c r="L3" s="194" t="s">
        <v>261</v>
      </c>
      <c r="M3" s="195"/>
      <c r="N3" s="196"/>
      <c r="O3" s="194" t="s">
        <v>328</v>
      </c>
      <c r="P3" s="195"/>
      <c r="Q3" s="196"/>
    </row>
    <row r="4" spans="1:17" ht="51" customHeight="1">
      <c r="A4" s="283"/>
      <c r="B4" s="229"/>
      <c r="C4" s="4" t="s">
        <v>13</v>
      </c>
      <c r="D4" s="4" t="s">
        <v>14</v>
      </c>
      <c r="E4" s="4" t="s">
        <v>16</v>
      </c>
      <c r="F4" s="4" t="s">
        <v>13</v>
      </c>
      <c r="G4" s="4" t="s">
        <v>14</v>
      </c>
      <c r="H4" s="4" t="s">
        <v>16</v>
      </c>
      <c r="I4" s="4" t="s">
        <v>13</v>
      </c>
      <c r="J4" s="4" t="s">
        <v>14</v>
      </c>
      <c r="K4" s="4" t="s">
        <v>16</v>
      </c>
      <c r="L4" s="185" t="s">
        <v>13</v>
      </c>
      <c r="M4" s="185" t="s">
        <v>14</v>
      </c>
      <c r="N4" s="185" t="s">
        <v>16</v>
      </c>
      <c r="O4" s="4" t="s">
        <v>13</v>
      </c>
      <c r="P4" s="4" t="s">
        <v>14</v>
      </c>
      <c r="Q4" s="4" t="s">
        <v>16</v>
      </c>
    </row>
    <row r="5" spans="1:17" ht="12.75" customHeight="1">
      <c r="A5" s="27">
        <v>1</v>
      </c>
      <c r="B5" s="27">
        <v>2</v>
      </c>
      <c r="C5" s="27">
        <v>3</v>
      </c>
      <c r="D5" s="27">
        <v>4</v>
      </c>
      <c r="E5" s="27">
        <v>5</v>
      </c>
      <c r="F5" s="27">
        <v>6</v>
      </c>
      <c r="G5" s="27">
        <v>7</v>
      </c>
      <c r="H5" s="27">
        <v>8</v>
      </c>
      <c r="I5" s="27">
        <v>9</v>
      </c>
      <c r="J5" s="27">
        <v>10</v>
      </c>
      <c r="K5" s="27">
        <v>11</v>
      </c>
      <c r="L5" s="27">
        <v>9</v>
      </c>
      <c r="M5" s="27">
        <v>10</v>
      </c>
      <c r="N5" s="27">
        <v>11</v>
      </c>
      <c r="O5" s="27">
        <v>9</v>
      </c>
      <c r="P5" s="27">
        <v>10</v>
      </c>
      <c r="Q5" s="27">
        <v>11</v>
      </c>
    </row>
    <row r="6" spans="1:17" ht="12.75" customHeight="1">
      <c r="A6" s="30" t="s">
        <v>2</v>
      </c>
      <c r="B6" s="28" t="s">
        <v>25</v>
      </c>
      <c r="C6" s="78">
        <v>303.7</v>
      </c>
      <c r="D6" s="78">
        <v>1.2</v>
      </c>
      <c r="E6" s="78">
        <v>132.4</v>
      </c>
      <c r="F6" s="78">
        <v>381.9</v>
      </c>
      <c r="G6" s="78">
        <v>1.4</v>
      </c>
      <c r="H6" s="78">
        <v>171.7</v>
      </c>
      <c r="I6" s="78">
        <v>400.32</v>
      </c>
      <c r="J6" s="78">
        <v>1.36</v>
      </c>
      <c r="K6" s="78">
        <v>188.72</v>
      </c>
      <c r="L6" s="415">
        <v>1064.24</v>
      </c>
      <c r="M6" s="415">
        <v>2.92</v>
      </c>
      <c r="N6" s="415">
        <v>17331.57</v>
      </c>
      <c r="O6" s="26">
        <f>Akmene!D10</f>
        <v>4046.12</v>
      </c>
      <c r="P6" s="26">
        <f>Akmene!E10</f>
        <v>10.048203123641882</v>
      </c>
      <c r="Q6" s="38">
        <f>Akmene!G10</f>
        <v>19190.34456464757</v>
      </c>
    </row>
    <row r="7" spans="1:17" ht="12.75" customHeight="1">
      <c r="A7" s="30" t="s">
        <v>3</v>
      </c>
      <c r="B7" s="28" t="s">
        <v>27</v>
      </c>
      <c r="C7" s="78">
        <v>2389.4</v>
      </c>
      <c r="D7" s="78">
        <v>4.9000000000000004</v>
      </c>
      <c r="E7" s="78">
        <v>395.6</v>
      </c>
      <c r="F7" s="78">
        <v>2324.4</v>
      </c>
      <c r="G7" s="78">
        <v>4.2</v>
      </c>
      <c r="H7" s="78">
        <v>384.1</v>
      </c>
      <c r="I7" s="78">
        <v>2900.2</v>
      </c>
      <c r="J7" s="78">
        <v>4.54</v>
      </c>
      <c r="K7" s="78">
        <v>530.76</v>
      </c>
      <c r="L7" s="415">
        <v>1939.3</v>
      </c>
      <c r="M7" s="415">
        <v>3.03</v>
      </c>
      <c r="N7" s="415">
        <v>11704.03</v>
      </c>
      <c r="O7" s="26">
        <f>Alytus!D10</f>
        <v>2245.9</v>
      </c>
      <c r="P7" s="26">
        <f>Alytus!E10</f>
        <v>2.9551315789473684</v>
      </c>
      <c r="Q7" s="38">
        <f>Alytus!G10</f>
        <v>15445.584798292857</v>
      </c>
    </row>
    <row r="8" spans="1:17" ht="12.75" customHeight="1">
      <c r="A8" s="30" t="s">
        <v>4</v>
      </c>
      <c r="B8" s="28" t="s">
        <v>29</v>
      </c>
      <c r="C8" s="78">
        <v>224.3</v>
      </c>
      <c r="D8" s="78">
        <v>1.1000000000000001</v>
      </c>
      <c r="E8" s="78">
        <v>76.2</v>
      </c>
      <c r="F8" s="78">
        <v>229.5</v>
      </c>
      <c r="G8" s="78">
        <v>1.1000000000000001</v>
      </c>
      <c r="H8" s="78">
        <v>86.4</v>
      </c>
      <c r="I8" s="78">
        <v>387.37</v>
      </c>
      <c r="J8" s="78">
        <v>1.31</v>
      </c>
      <c r="K8" s="78">
        <v>148.72</v>
      </c>
      <c r="L8" s="415">
        <v>349.68</v>
      </c>
      <c r="M8" s="415">
        <v>1.0900000000000001</v>
      </c>
      <c r="N8" s="415">
        <v>11287.92</v>
      </c>
      <c r="O8" s="26">
        <f>Alytaus_rj!D10</f>
        <v>287.15199999999999</v>
      </c>
      <c r="P8" s="26">
        <f>Alytaus_rj!E10</f>
        <v>0.92465327756149551</v>
      </c>
      <c r="Q8" s="38">
        <f>Alytaus_rj!G10</f>
        <v>10891.940235690236</v>
      </c>
    </row>
    <row r="9" spans="1:17" ht="12.75" customHeight="1">
      <c r="A9" s="30" t="s">
        <v>5</v>
      </c>
      <c r="B9" s="28" t="s">
        <v>31</v>
      </c>
      <c r="C9" s="78">
        <v>962</v>
      </c>
      <c r="D9" s="78">
        <v>4.3</v>
      </c>
      <c r="E9" s="78">
        <v>373.2</v>
      </c>
      <c r="F9" s="78">
        <v>686.4</v>
      </c>
      <c r="G9" s="78">
        <v>2.6</v>
      </c>
      <c r="H9" s="78">
        <v>274.60000000000002</v>
      </c>
      <c r="I9" s="78">
        <v>662.38</v>
      </c>
      <c r="J9" s="78">
        <v>2.17</v>
      </c>
      <c r="K9" s="78">
        <v>287.52</v>
      </c>
      <c r="L9" s="415">
        <v>624.46</v>
      </c>
      <c r="M9" s="415">
        <v>1.95</v>
      </c>
      <c r="N9" s="415">
        <v>14156.96</v>
      </c>
      <c r="O9" s="26">
        <f>Anyksciai!D10</f>
        <v>588.524</v>
      </c>
      <c r="P9" s="26">
        <f>Anyksciai!E10</f>
        <v>1.7698373079120682</v>
      </c>
      <c r="Q9" s="38">
        <f>Anyksciai!G10</f>
        <v>14698.757901250938</v>
      </c>
    </row>
    <row r="10" spans="1:17" ht="12.75" customHeight="1">
      <c r="A10" s="30" t="s">
        <v>6</v>
      </c>
      <c r="B10" s="28" t="s">
        <v>33</v>
      </c>
      <c r="C10" s="78">
        <v>235.7</v>
      </c>
      <c r="D10" s="78">
        <v>2.9</v>
      </c>
      <c r="E10" s="78">
        <v>493.1</v>
      </c>
      <c r="F10" s="78">
        <v>228.2</v>
      </c>
      <c r="G10" s="78">
        <v>2.8</v>
      </c>
      <c r="H10" s="78">
        <v>490.6</v>
      </c>
      <c r="I10" s="78">
        <v>287.8</v>
      </c>
      <c r="J10" s="78">
        <v>2.9</v>
      </c>
      <c r="K10" s="78">
        <v>639.41</v>
      </c>
      <c r="L10" s="415">
        <v>273.89999999999998</v>
      </c>
      <c r="M10" s="415">
        <v>2.14</v>
      </c>
      <c r="N10" s="415">
        <v>28516.73</v>
      </c>
      <c r="O10" s="26">
        <f>Birstonas!D10</f>
        <v>485.3</v>
      </c>
      <c r="P10" s="26">
        <f>Birstonas!E10</f>
        <v>4.0615636978390777</v>
      </c>
      <c r="Q10" s="38">
        <f>Birstonas!G10</f>
        <v>27020.805065581186</v>
      </c>
    </row>
    <row r="11" spans="1:17" ht="12.75" customHeight="1">
      <c r="A11" s="30" t="s">
        <v>7</v>
      </c>
      <c r="B11" s="28" t="s">
        <v>35</v>
      </c>
      <c r="C11" s="78">
        <v>333.5</v>
      </c>
      <c r="D11" s="78">
        <v>1.5</v>
      </c>
      <c r="E11" s="78">
        <v>131.1</v>
      </c>
      <c r="F11" s="78">
        <v>349</v>
      </c>
      <c r="G11" s="78">
        <v>1.5</v>
      </c>
      <c r="H11" s="78">
        <v>141.5</v>
      </c>
      <c r="I11" s="78">
        <v>459.85</v>
      </c>
      <c r="J11" s="78">
        <v>1.53</v>
      </c>
      <c r="K11" s="78">
        <v>198.45</v>
      </c>
      <c r="L11" s="415">
        <v>571.30999999999995</v>
      </c>
      <c r="M11" s="415">
        <v>1.74</v>
      </c>
      <c r="N11" s="415">
        <v>14722.77</v>
      </c>
      <c r="O11" s="26">
        <f>Birzai!D10</f>
        <v>629.83281899999997</v>
      </c>
      <c r="P11" s="26">
        <f>Birzai!E10</f>
        <v>1.7074192664281065</v>
      </c>
      <c r="Q11" s="38">
        <f>Birzai!G10</f>
        <v>15822.25272368534</v>
      </c>
    </row>
    <row r="12" spans="1:17" ht="12.75" customHeight="1">
      <c r="A12" s="30" t="s">
        <v>8</v>
      </c>
      <c r="B12" s="28" t="s">
        <v>37</v>
      </c>
      <c r="C12" s="78">
        <v>333.9</v>
      </c>
      <c r="D12" s="78">
        <v>1.6</v>
      </c>
      <c r="E12" s="78">
        <v>163.69999999999999</v>
      </c>
      <c r="F12" s="78">
        <v>347.4</v>
      </c>
      <c r="G12" s="78">
        <v>1.6</v>
      </c>
      <c r="H12" s="78">
        <v>173.3</v>
      </c>
      <c r="I12" s="78">
        <v>362.9</v>
      </c>
      <c r="J12" s="78">
        <v>1.17</v>
      </c>
      <c r="K12" s="78">
        <v>187.45</v>
      </c>
      <c r="L12" s="415">
        <v>290.10000000000002</v>
      </c>
      <c r="M12" s="415">
        <v>0.68</v>
      </c>
      <c r="N12" s="415">
        <v>22389.71</v>
      </c>
      <c r="O12" s="26">
        <f>Druskininkai!D10</f>
        <v>342.9</v>
      </c>
      <c r="P12" s="26">
        <f>Druskininkai!E10</f>
        <v>1.2641847501493131</v>
      </c>
      <c r="Q12" s="38">
        <f>Druskininkai!G10</f>
        <v>12157.321500605083</v>
      </c>
    </row>
    <row r="13" spans="1:17" ht="12.75" customHeight="1">
      <c r="A13" s="30" t="s">
        <v>9</v>
      </c>
      <c r="B13" s="28" t="s">
        <v>39</v>
      </c>
      <c r="C13" s="78">
        <v>1336</v>
      </c>
      <c r="D13" s="78">
        <v>6.2</v>
      </c>
      <c r="E13" s="78">
        <v>503.6</v>
      </c>
      <c r="F13" s="78">
        <v>1464.6</v>
      </c>
      <c r="G13" s="78">
        <v>5</v>
      </c>
      <c r="H13" s="78">
        <v>616.1</v>
      </c>
      <c r="I13" s="78">
        <v>2053.88</v>
      </c>
      <c r="J13" s="78">
        <v>6.18</v>
      </c>
      <c r="K13" s="78">
        <v>856.35</v>
      </c>
      <c r="L13" s="415">
        <v>1117.3900000000001</v>
      </c>
      <c r="M13" s="415">
        <v>2.97</v>
      </c>
      <c r="N13" s="415">
        <v>15698.6</v>
      </c>
      <c r="O13" s="26">
        <f>Elektrenai!D10</f>
        <v>1444.0630000000001</v>
      </c>
      <c r="P13" s="26">
        <f>Elektrenai!E10</f>
        <v>3.8393412148060237</v>
      </c>
      <c r="Q13" s="38">
        <f>Elektrenai!G10</f>
        <v>16090.118069815197</v>
      </c>
    </row>
    <row r="14" spans="1:17" ht="12.75" customHeight="1">
      <c r="A14" s="30" t="s">
        <v>193</v>
      </c>
      <c r="B14" s="28" t="s">
        <v>41</v>
      </c>
      <c r="C14" s="78">
        <v>214.5</v>
      </c>
      <c r="D14" s="78">
        <v>1.5</v>
      </c>
      <c r="E14" s="78">
        <v>131.30000000000001</v>
      </c>
      <c r="F14" s="78">
        <v>213.9</v>
      </c>
      <c r="G14" s="78">
        <v>1.6</v>
      </c>
      <c r="H14" s="78">
        <v>134.6</v>
      </c>
      <c r="I14" s="78">
        <v>264.42</v>
      </c>
      <c r="J14" s="78">
        <v>1.56</v>
      </c>
      <c r="K14" s="78">
        <v>177.85</v>
      </c>
      <c r="L14" s="415">
        <v>277.64999999999998</v>
      </c>
      <c r="M14" s="415">
        <v>15.94</v>
      </c>
      <c r="N14" s="415">
        <v>1207.0899999999999</v>
      </c>
      <c r="O14" s="26">
        <f>Ignalina!D10</f>
        <v>292.55</v>
      </c>
      <c r="P14" s="26">
        <f>Ignalina!E10</f>
        <v>1.4120775954859854</v>
      </c>
      <c r="Q14" s="38">
        <f>Ignalina!G10</f>
        <v>14818.46792074959</v>
      </c>
    </row>
    <row r="15" spans="1:17" ht="12.75" customHeight="1">
      <c r="A15" s="30" t="s">
        <v>194</v>
      </c>
      <c r="B15" s="28" t="s">
        <v>43</v>
      </c>
      <c r="C15" s="78">
        <v>1484.4</v>
      </c>
      <c r="D15" s="78">
        <v>3.6</v>
      </c>
      <c r="E15" s="78">
        <v>348.4</v>
      </c>
      <c r="F15" s="78">
        <v>1904.7</v>
      </c>
      <c r="G15" s="78">
        <v>4.3</v>
      </c>
      <c r="H15" s="78">
        <v>452.7</v>
      </c>
      <c r="I15" s="78">
        <v>1405.92</v>
      </c>
      <c r="J15" s="78">
        <v>2.59</v>
      </c>
      <c r="K15" s="78">
        <v>341.65</v>
      </c>
      <c r="L15" s="415">
        <v>1476.79</v>
      </c>
      <c r="M15" s="415">
        <v>2.65</v>
      </c>
      <c r="N15" s="415">
        <v>13544.01</v>
      </c>
      <c r="O15" s="26">
        <f>Jonava!D10</f>
        <v>2337.59</v>
      </c>
      <c r="P15" s="26">
        <f>Jonava!E10</f>
        <v>4.6399534732312286</v>
      </c>
      <c r="Q15" s="38">
        <f>Jonava!G10</f>
        <v>11564.502800477459</v>
      </c>
    </row>
    <row r="16" spans="1:17" ht="12.75" customHeight="1">
      <c r="A16" s="30" t="s">
        <v>195</v>
      </c>
      <c r="B16" s="28" t="s">
        <v>45</v>
      </c>
      <c r="C16" s="78">
        <v>320.10000000000002</v>
      </c>
      <c r="D16" s="78">
        <v>1.6</v>
      </c>
      <c r="E16" s="78">
        <v>138.19999999999999</v>
      </c>
      <c r="F16" s="78">
        <v>358.5</v>
      </c>
      <c r="G16" s="78">
        <v>1.5</v>
      </c>
      <c r="H16" s="78">
        <v>166</v>
      </c>
      <c r="I16" s="78">
        <v>642.9</v>
      </c>
      <c r="J16" s="78">
        <v>2.71</v>
      </c>
      <c r="K16" s="78">
        <v>310.19</v>
      </c>
      <c r="L16" s="415">
        <v>486.07</v>
      </c>
      <c r="M16" s="415">
        <v>1.52</v>
      </c>
      <c r="N16" s="415">
        <v>15432.36</v>
      </c>
      <c r="O16" s="26">
        <f>Joniskis!D10</f>
        <v>635.19999999999993</v>
      </c>
      <c r="P16" s="26">
        <f>Joniskis!E10</f>
        <v>1.9377728425040952</v>
      </c>
      <c r="Q16" s="38">
        <f>Joniskis!G10</f>
        <v>16112.809673613841</v>
      </c>
    </row>
    <row r="17" spans="1:17" ht="12.75" customHeight="1">
      <c r="A17" s="30" t="s">
        <v>196</v>
      </c>
      <c r="B17" s="28" t="s">
        <v>47</v>
      </c>
      <c r="C17" s="78">
        <v>284.89999999999998</v>
      </c>
      <c r="D17" s="78">
        <v>1.1000000000000001</v>
      </c>
      <c r="E17" s="78">
        <v>93.6</v>
      </c>
      <c r="F17" s="78">
        <v>392.6</v>
      </c>
      <c r="G17" s="78">
        <v>1.6</v>
      </c>
      <c r="H17" s="78">
        <v>133</v>
      </c>
      <c r="I17" s="78">
        <v>383</v>
      </c>
      <c r="J17" s="78">
        <v>1.25</v>
      </c>
      <c r="K17" s="78">
        <v>136.66999999999999</v>
      </c>
      <c r="L17" s="415">
        <v>415.43</v>
      </c>
      <c r="M17" s="415">
        <v>1.1399999999999999</v>
      </c>
      <c r="N17" s="415">
        <v>13277.28</v>
      </c>
      <c r="O17" s="26">
        <f>Jurbarkas!D10</f>
        <v>430.58</v>
      </c>
      <c r="P17" s="26">
        <f>Jurbarkas!E10</f>
        <v>1.1748687556617881</v>
      </c>
      <c r="Q17" s="38">
        <f>Jurbarkas!G10</f>
        <v>13505.251133139256</v>
      </c>
    </row>
    <row r="18" spans="1:17" ht="12.75" customHeight="1">
      <c r="A18" s="30" t="s">
        <v>191</v>
      </c>
      <c r="B18" s="28" t="s">
        <v>49</v>
      </c>
      <c r="C18" s="78">
        <v>345.2</v>
      </c>
      <c r="D18" s="78">
        <v>1.2</v>
      </c>
      <c r="E18" s="78">
        <v>109.8</v>
      </c>
      <c r="F18" s="78">
        <v>399.4</v>
      </c>
      <c r="G18" s="78">
        <v>1.4</v>
      </c>
      <c r="H18" s="78">
        <v>129.5</v>
      </c>
      <c r="I18" s="78">
        <v>704.83</v>
      </c>
      <c r="J18" s="78">
        <v>2.5499999999999998</v>
      </c>
      <c r="K18" s="78">
        <v>227.46</v>
      </c>
      <c r="L18" s="415">
        <v>1082</v>
      </c>
      <c r="M18" s="415">
        <v>2.88</v>
      </c>
      <c r="N18" s="415">
        <v>12704.06</v>
      </c>
      <c r="O18" s="26">
        <f>Kaisiadorys!D10</f>
        <v>846.2</v>
      </c>
      <c r="P18" s="26">
        <f>Kaisiadorys!E10</f>
        <v>3.7158038027488693</v>
      </c>
      <c r="Q18" s="38">
        <f>Kaisiadorys!G10</f>
        <v>7801.3771367887366</v>
      </c>
    </row>
    <row r="19" spans="1:17" ht="12.75" customHeight="1">
      <c r="A19" s="30" t="s">
        <v>192</v>
      </c>
      <c r="B19" s="28" t="s">
        <v>51</v>
      </c>
      <c r="C19" s="78">
        <v>122.9</v>
      </c>
      <c r="D19" s="78">
        <v>1.2</v>
      </c>
      <c r="E19" s="78">
        <v>109.7</v>
      </c>
      <c r="F19" s="78">
        <v>121.5</v>
      </c>
      <c r="G19" s="78">
        <v>1.2</v>
      </c>
      <c r="H19" s="78">
        <v>110.6</v>
      </c>
      <c r="I19" s="78">
        <v>132.19999999999999</v>
      </c>
      <c r="J19" s="78">
        <v>1.06</v>
      </c>
      <c r="K19" s="78">
        <v>116.13</v>
      </c>
      <c r="L19" s="415">
        <v>138.69999999999999</v>
      </c>
      <c r="M19" s="415">
        <v>1.1200000000000001</v>
      </c>
      <c r="N19" s="415">
        <v>12121.79</v>
      </c>
      <c r="O19" s="26">
        <f>Kalvarija!D10</f>
        <v>148.1</v>
      </c>
      <c r="P19" s="26">
        <f>Kalvarija!E10</f>
        <v>1.0742704608264846</v>
      </c>
      <c r="Q19" s="38">
        <f>Kalvarija!G10</f>
        <v>12655.925823923622</v>
      </c>
    </row>
    <row r="20" spans="1:17" ht="12.75" customHeight="1">
      <c r="A20" s="30" t="s">
        <v>190</v>
      </c>
      <c r="B20" s="28" t="s">
        <v>53</v>
      </c>
      <c r="C20" s="78">
        <v>8604.5</v>
      </c>
      <c r="D20" s="78">
        <v>3</v>
      </c>
      <c r="E20" s="78">
        <v>288.89999999999998</v>
      </c>
      <c r="F20" s="78">
        <v>8510.4</v>
      </c>
      <c r="G20" s="78">
        <v>2.9</v>
      </c>
      <c r="H20" s="78">
        <v>290.8</v>
      </c>
      <c r="I20" s="78">
        <v>23238.46</v>
      </c>
      <c r="J20" s="78">
        <v>6.18</v>
      </c>
      <c r="K20" s="78">
        <v>803.04</v>
      </c>
      <c r="L20" s="415">
        <v>25539.14</v>
      </c>
      <c r="M20" s="415">
        <v>6.98</v>
      </c>
      <c r="N20" s="415">
        <v>12640.48</v>
      </c>
      <c r="O20" s="26">
        <f>Kaunas!D10</f>
        <v>50670.62</v>
      </c>
      <c r="P20" s="26">
        <f>Kaunas!E10</f>
        <v>12.979154713114754</v>
      </c>
      <c r="Q20" s="38">
        <f>Kaunas!G10</f>
        <v>13311.647350457077</v>
      </c>
    </row>
    <row r="21" spans="1:17" ht="12.75" customHeight="1">
      <c r="A21" s="30" t="s">
        <v>189</v>
      </c>
      <c r="B21" s="28" t="s">
        <v>55</v>
      </c>
      <c r="C21" s="78">
        <v>990.4</v>
      </c>
      <c r="D21" s="78">
        <v>1.6</v>
      </c>
      <c r="E21" s="78">
        <v>102</v>
      </c>
      <c r="F21" s="78">
        <v>828.7</v>
      </c>
      <c r="G21" s="78">
        <v>1.2</v>
      </c>
      <c r="H21" s="78">
        <v>84.8</v>
      </c>
      <c r="I21" s="78">
        <v>2116.39</v>
      </c>
      <c r="J21" s="78">
        <v>2.1800000000000002</v>
      </c>
      <c r="K21" s="78">
        <v>209.43</v>
      </c>
      <c r="L21" s="415">
        <v>2678.34</v>
      </c>
      <c r="M21" s="415">
        <v>2.5099999999999998</v>
      </c>
      <c r="N21" s="415">
        <v>10447.549999999999</v>
      </c>
      <c r="O21" s="26">
        <f>Kauno_rj!D10</f>
        <v>2711.5899999999997</v>
      </c>
      <c r="P21" s="26">
        <f>Kauno_rj!E10</f>
        <v>2.0029502185702741</v>
      </c>
      <c r="Q21" s="38">
        <f>Kauno_rj!G10</f>
        <v>12886.196196386756</v>
      </c>
    </row>
    <row r="22" spans="1:17" ht="12.75" customHeight="1">
      <c r="A22" s="30" t="s">
        <v>188</v>
      </c>
      <c r="B22" s="28" t="s">
        <v>57</v>
      </c>
      <c r="C22" s="78">
        <v>294.5</v>
      </c>
      <c r="D22" s="78">
        <v>2.9</v>
      </c>
      <c r="E22" s="78">
        <v>237.9</v>
      </c>
      <c r="F22" s="78">
        <v>436.9</v>
      </c>
      <c r="G22" s="78">
        <v>4.4000000000000004</v>
      </c>
      <c r="H22" s="78">
        <v>360.4</v>
      </c>
      <c r="I22" s="78">
        <v>269.45</v>
      </c>
      <c r="J22" s="78">
        <v>2.1</v>
      </c>
      <c r="K22" s="78">
        <v>223.58</v>
      </c>
      <c r="L22" s="415">
        <v>391.95</v>
      </c>
      <c r="M22" s="415">
        <v>2.19</v>
      </c>
      <c r="N22" s="415">
        <v>15799.24</v>
      </c>
      <c r="O22" s="26">
        <f>Kazlu_ruda!D10</f>
        <v>282.70000000000005</v>
      </c>
      <c r="P22" s="26">
        <f>Kazlu_ruda!E10</f>
        <v>1.6138516078574654</v>
      </c>
      <c r="Q22" s="38">
        <f>Kazlu_ruda!G10</f>
        <v>14969.321483507092</v>
      </c>
    </row>
    <row r="23" spans="1:17" ht="12.75" customHeight="1">
      <c r="A23" s="30" t="s">
        <v>187</v>
      </c>
      <c r="B23" s="28" t="s">
        <v>59</v>
      </c>
      <c r="C23" s="78">
        <v>954.7</v>
      </c>
      <c r="D23" s="78">
        <v>2.4</v>
      </c>
      <c r="E23" s="78">
        <v>198.9</v>
      </c>
      <c r="F23" s="78">
        <v>1317.9</v>
      </c>
      <c r="G23" s="78">
        <v>2.8</v>
      </c>
      <c r="H23" s="78">
        <v>275.3</v>
      </c>
      <c r="I23" s="78">
        <v>1133.6400000000001</v>
      </c>
      <c r="J23" s="78">
        <v>1.97</v>
      </c>
      <c r="K23" s="78">
        <v>247.04</v>
      </c>
      <c r="L23" s="415">
        <v>1391.78</v>
      </c>
      <c r="M23" s="415">
        <v>1.9</v>
      </c>
      <c r="N23" s="415">
        <v>16199.67</v>
      </c>
      <c r="O23" s="26">
        <f>Kedainiai!D10</f>
        <v>1598.4739999999999</v>
      </c>
      <c r="P23" s="26">
        <f>Kedainiai!E10</f>
        <v>2.2153336567112465</v>
      </c>
      <c r="Q23" s="38">
        <f>Kedainiai!G10</f>
        <v>14618.111831442464</v>
      </c>
    </row>
    <row r="24" spans="1:17" ht="12.75" customHeight="1">
      <c r="A24" s="30" t="s">
        <v>186</v>
      </c>
      <c r="B24" s="28" t="s">
        <v>61</v>
      </c>
      <c r="C24" s="78">
        <v>682.8</v>
      </c>
      <c r="D24" s="78">
        <v>2.5</v>
      </c>
      <c r="E24" s="78">
        <v>238.2</v>
      </c>
      <c r="F24" s="78">
        <v>713.7</v>
      </c>
      <c r="G24" s="78">
        <v>2.4</v>
      </c>
      <c r="H24" s="78">
        <v>257.2</v>
      </c>
      <c r="I24" s="78">
        <v>341</v>
      </c>
      <c r="J24" s="78">
        <v>0.97</v>
      </c>
      <c r="K24" s="78">
        <v>127.29</v>
      </c>
      <c r="L24" s="415">
        <v>405.5</v>
      </c>
      <c r="M24" s="415">
        <v>1.07</v>
      </c>
      <c r="N24" s="415">
        <v>14665.14</v>
      </c>
      <c r="O24" s="26">
        <f>Kelmes!D10</f>
        <v>403.5</v>
      </c>
      <c r="P24" s="26">
        <f>Kelmes!E10</f>
        <v>1.0374350799609193</v>
      </c>
      <c r="Q24" s="38">
        <f>Kelmes!G10</f>
        <v>14944.860710854948</v>
      </c>
    </row>
    <row r="25" spans="1:17" ht="12.75" customHeight="1">
      <c r="A25" s="30" t="s">
        <v>185</v>
      </c>
      <c r="B25" s="28" t="s">
        <v>63</v>
      </c>
      <c r="C25" s="78">
        <v>6792.9</v>
      </c>
      <c r="D25" s="78">
        <v>4.7</v>
      </c>
      <c r="E25" s="78">
        <v>444.6</v>
      </c>
      <c r="F25" s="78">
        <v>10761.3</v>
      </c>
      <c r="G25" s="78">
        <v>6.7</v>
      </c>
      <c r="H25" s="78">
        <v>711.2</v>
      </c>
      <c r="I25" s="78">
        <v>13295.61</v>
      </c>
      <c r="J25" s="78">
        <v>6.23</v>
      </c>
      <c r="K25" s="78">
        <v>895.29</v>
      </c>
      <c r="L25" s="415">
        <v>13350.3</v>
      </c>
      <c r="M25" s="415">
        <v>6.65</v>
      </c>
      <c r="N25" s="415">
        <v>13467.31</v>
      </c>
      <c r="O25" s="26">
        <f>Klaipeda!D10</f>
        <v>12317.784</v>
      </c>
      <c r="P25" s="26">
        <f>Klaipeda!E10</f>
        <v>6.2333272776864925</v>
      </c>
      <c r="Q25" s="38">
        <f>Klaipeda!G10</f>
        <v>13257.547498926579</v>
      </c>
    </row>
    <row r="26" spans="1:17" ht="12.75" customHeight="1">
      <c r="A26" s="30" t="s">
        <v>184</v>
      </c>
      <c r="B26" s="28" t="s">
        <v>65</v>
      </c>
      <c r="C26" s="78">
        <v>1024.0999999999999</v>
      </c>
      <c r="D26" s="78">
        <v>2.4</v>
      </c>
      <c r="E26" s="78">
        <v>196.4</v>
      </c>
      <c r="F26" s="78">
        <v>1273.0999999999999</v>
      </c>
      <c r="G26" s="78">
        <v>2.9</v>
      </c>
      <c r="H26" s="78">
        <v>233.2</v>
      </c>
      <c r="I26" s="78">
        <v>1562.3</v>
      </c>
      <c r="J26" s="78">
        <v>2.78</v>
      </c>
      <c r="K26" s="78">
        <v>267.33999999999997</v>
      </c>
      <c r="L26" s="415">
        <v>1331.7</v>
      </c>
      <c r="M26" s="415">
        <v>1.96</v>
      </c>
      <c r="N26" s="415">
        <v>10480.64</v>
      </c>
      <c r="O26" s="26">
        <f>Klaipedos_rj!D10</f>
        <v>2246.12</v>
      </c>
      <c r="P26" s="26">
        <f>Klaipedos_rj!E10</f>
        <v>2.9900704612529667</v>
      </c>
      <c r="Q26" s="38">
        <f>Klaipedos_rj!G10</f>
        <v>11222.052913846936</v>
      </c>
    </row>
    <row r="27" spans="1:17" ht="12.75" customHeight="1">
      <c r="A27" s="30" t="s">
        <v>183</v>
      </c>
      <c r="B27" s="28" t="s">
        <v>67</v>
      </c>
      <c r="C27" s="78">
        <v>764.5</v>
      </c>
      <c r="D27" s="78">
        <v>2.4</v>
      </c>
      <c r="E27" s="78">
        <v>198.1</v>
      </c>
      <c r="F27" s="78">
        <v>1324.3</v>
      </c>
      <c r="G27" s="78">
        <v>3.7</v>
      </c>
      <c r="H27" s="78">
        <v>349.1</v>
      </c>
      <c r="I27" s="78">
        <v>2597.44</v>
      </c>
      <c r="J27" s="78">
        <v>5.92</v>
      </c>
      <c r="K27" s="78">
        <v>694</v>
      </c>
      <c r="L27" s="415">
        <v>1406.59</v>
      </c>
      <c r="M27" s="415">
        <v>2.96</v>
      </c>
      <c r="N27" s="415">
        <v>11834.1</v>
      </c>
      <c r="O27" s="26">
        <f>Kretinga!D10</f>
        <v>1660.9</v>
      </c>
      <c r="P27" s="26">
        <f>Kretinga!E10</f>
        <v>3.4279711215774982</v>
      </c>
      <c r="Q27" s="38">
        <f>Kretinga!G10</f>
        <v>12949.726045703595</v>
      </c>
    </row>
    <row r="28" spans="1:17" ht="12.75" customHeight="1">
      <c r="A28" s="30" t="s">
        <v>182</v>
      </c>
      <c r="B28" s="28" t="s">
        <v>69</v>
      </c>
      <c r="C28" s="78">
        <v>157.69999999999999</v>
      </c>
      <c r="D28" s="78">
        <v>1</v>
      </c>
      <c r="E28" s="78">
        <v>86.5</v>
      </c>
      <c r="F28" s="78">
        <v>175.4</v>
      </c>
      <c r="G28" s="78">
        <v>0.8</v>
      </c>
      <c r="H28" s="78">
        <v>99.3</v>
      </c>
      <c r="I28" s="78">
        <v>173.9</v>
      </c>
      <c r="J28" s="78">
        <v>0.79</v>
      </c>
      <c r="K28" s="78">
        <v>106.32</v>
      </c>
      <c r="L28" s="415">
        <v>157.9</v>
      </c>
      <c r="M28" s="415">
        <v>0.62</v>
      </c>
      <c r="N28" s="415">
        <v>15563.59</v>
      </c>
      <c r="O28" s="26">
        <f>Kupiskis!D10</f>
        <v>1225.1499999999999</v>
      </c>
      <c r="P28" s="26">
        <f>Kupiskis!E10</f>
        <v>4.6362064202651201</v>
      </c>
      <c r="Q28" s="38">
        <f>Kupiskis!G10</f>
        <v>15162.784025705761</v>
      </c>
    </row>
    <row r="29" spans="1:17" ht="12.75" customHeight="1">
      <c r="A29" s="30" t="s">
        <v>181</v>
      </c>
      <c r="B29" s="28" t="s">
        <v>71</v>
      </c>
      <c r="C29" s="78">
        <v>369.3</v>
      </c>
      <c r="D29" s="78">
        <v>1.9</v>
      </c>
      <c r="E29" s="78">
        <v>180.7</v>
      </c>
      <c r="F29" s="78">
        <v>318.8</v>
      </c>
      <c r="G29" s="78">
        <v>1.6</v>
      </c>
      <c r="H29" s="78">
        <v>160.80000000000001</v>
      </c>
      <c r="I29" s="78">
        <v>345.2</v>
      </c>
      <c r="J29" s="78">
        <v>1.53</v>
      </c>
      <c r="K29" s="78">
        <v>185</v>
      </c>
      <c r="L29" s="415">
        <v>401.5</v>
      </c>
      <c r="M29" s="415">
        <v>1.31</v>
      </c>
      <c r="N29" s="415">
        <v>16722</v>
      </c>
      <c r="O29" s="26">
        <f>Lazdijai!D10</f>
        <v>319.39999999999998</v>
      </c>
      <c r="P29" s="26">
        <f>Lazdijai!E10</f>
        <v>1.0708167240518041</v>
      </c>
      <c r="Q29" s="38">
        <f>Lazdijai!G10</f>
        <v>16667.244076888688</v>
      </c>
    </row>
    <row r="30" spans="1:17" ht="12.75" customHeight="1">
      <c r="A30" s="30" t="s">
        <v>180</v>
      </c>
      <c r="B30" s="28" t="s">
        <v>73</v>
      </c>
      <c r="C30" s="78">
        <v>1907.1</v>
      </c>
      <c r="D30" s="78">
        <v>2.9</v>
      </c>
      <c r="E30" s="78">
        <v>334.6</v>
      </c>
      <c r="F30" s="78">
        <v>2414</v>
      </c>
      <c r="G30" s="78">
        <v>4.0999999999999996</v>
      </c>
      <c r="H30" s="78">
        <v>423.5</v>
      </c>
      <c r="I30" s="78">
        <v>2041.8</v>
      </c>
      <c r="J30" s="78">
        <v>3.47</v>
      </c>
      <c r="K30" s="78">
        <v>347.94</v>
      </c>
      <c r="L30" s="415">
        <v>2164.8000000000002</v>
      </c>
      <c r="M30" s="415">
        <v>3.5</v>
      </c>
      <c r="N30" s="415">
        <v>11526.4</v>
      </c>
      <c r="O30" s="26">
        <f>Marijampole!D10</f>
        <v>2324.5</v>
      </c>
      <c r="P30" s="26">
        <f>Marijampole!E10</f>
        <v>3.2093631391975834</v>
      </c>
      <c r="Q30" s="38">
        <f>Marijampole!G10</f>
        <v>13205.830871895854</v>
      </c>
    </row>
    <row r="31" spans="1:17" ht="12.75" customHeight="1">
      <c r="A31" s="30" t="s">
        <v>179</v>
      </c>
      <c r="B31" s="28" t="s">
        <v>75</v>
      </c>
      <c r="C31" s="78">
        <v>489.1</v>
      </c>
      <c r="D31" s="78">
        <v>1</v>
      </c>
      <c r="E31" s="78">
        <v>89.3</v>
      </c>
      <c r="F31" s="78">
        <v>522.6</v>
      </c>
      <c r="G31" s="78">
        <v>1</v>
      </c>
      <c r="H31" s="78">
        <v>97.9</v>
      </c>
      <c r="I31" s="78">
        <v>497.36</v>
      </c>
      <c r="J31" s="78">
        <v>0.78</v>
      </c>
      <c r="K31" s="78">
        <v>97.63</v>
      </c>
      <c r="L31" s="415">
        <v>671.67</v>
      </c>
      <c r="M31" s="415">
        <v>0.98</v>
      </c>
      <c r="N31" s="415">
        <v>13431.65</v>
      </c>
      <c r="O31" s="26">
        <f>Mazeikiai!D10</f>
        <v>1219.6970000000001</v>
      </c>
      <c r="P31" s="26">
        <f>Mazeikiai!E10</f>
        <v>1.6842516299389729</v>
      </c>
      <c r="Q31" s="38">
        <f>Mazeikiai!G10</f>
        <v>14258.548504597453</v>
      </c>
    </row>
    <row r="32" spans="1:17" ht="12.75" customHeight="1">
      <c r="A32" s="30" t="s">
        <v>178</v>
      </c>
      <c r="B32" s="28" t="s">
        <v>77</v>
      </c>
      <c r="C32" s="78">
        <v>287.3</v>
      </c>
      <c r="D32" s="78">
        <v>1.7</v>
      </c>
      <c r="E32" s="78">
        <v>152.1</v>
      </c>
      <c r="F32" s="78">
        <v>239.8</v>
      </c>
      <c r="G32" s="78">
        <v>1.3</v>
      </c>
      <c r="H32" s="78">
        <v>130.30000000000001</v>
      </c>
      <c r="I32" s="78">
        <v>325.39999999999998</v>
      </c>
      <c r="J32" s="78">
        <v>1.51</v>
      </c>
      <c r="K32" s="78">
        <v>186.68</v>
      </c>
      <c r="L32" s="415">
        <v>461</v>
      </c>
      <c r="M32" s="415">
        <v>1.67</v>
      </c>
      <c r="N32" s="415">
        <v>16087.1</v>
      </c>
      <c r="O32" s="26">
        <f>Moletai!D10</f>
        <v>853.8599999999999</v>
      </c>
      <c r="P32" s="26">
        <f>Moletai!E10</f>
        <v>3.4111147065520915</v>
      </c>
      <c r="Q32" s="38">
        <f>Moletai!G10</f>
        <v>13335.304459005914</v>
      </c>
    </row>
    <row r="33" spans="1:17" ht="12.75" customHeight="1">
      <c r="A33" s="30" t="s">
        <v>177</v>
      </c>
      <c r="B33" s="28" t="s">
        <v>79</v>
      </c>
      <c r="C33" s="78">
        <v>288.3</v>
      </c>
      <c r="D33" s="78">
        <v>2.6</v>
      </c>
      <c r="E33" s="78">
        <v>939.5</v>
      </c>
      <c r="F33" s="78">
        <v>376.7</v>
      </c>
      <c r="G33" s="78">
        <v>3.6</v>
      </c>
      <c r="H33" s="78">
        <v>1216.2</v>
      </c>
      <c r="I33" s="78">
        <v>336.7</v>
      </c>
      <c r="J33" s="78">
        <v>2.96</v>
      </c>
      <c r="K33" s="78">
        <v>953.82</v>
      </c>
      <c r="L33" s="415">
        <v>358.5</v>
      </c>
      <c r="M33" s="415">
        <v>1.8</v>
      </c>
      <c r="N33" s="415">
        <v>38560.449999999997</v>
      </c>
      <c r="O33" s="26">
        <f>Neringa!D10</f>
        <v>391.8</v>
      </c>
      <c r="P33" s="26">
        <f>Neringa!E10</f>
        <v>1.7882572023222698</v>
      </c>
      <c r="Q33" s="38">
        <f>Neringa!G10</f>
        <v>60174.677286459766</v>
      </c>
    </row>
    <row r="34" spans="1:17" ht="12.75" customHeight="1">
      <c r="A34" s="30" t="s">
        <v>176</v>
      </c>
      <c r="B34" s="28" t="s">
        <v>81</v>
      </c>
      <c r="C34" s="78">
        <v>160</v>
      </c>
      <c r="D34" s="78">
        <v>2.1</v>
      </c>
      <c r="E34" s="78">
        <v>183.7</v>
      </c>
      <c r="F34" s="78">
        <v>163.19999999999999</v>
      </c>
      <c r="G34" s="78">
        <v>1.5</v>
      </c>
      <c r="H34" s="78">
        <v>201.1</v>
      </c>
      <c r="I34" s="78">
        <v>207</v>
      </c>
      <c r="J34" s="78">
        <v>1.64</v>
      </c>
      <c r="K34" s="78">
        <v>284.02999999999997</v>
      </c>
      <c r="L34" s="415">
        <v>40</v>
      </c>
      <c r="M34" s="415">
        <v>0.24</v>
      </c>
      <c r="N34" s="415">
        <v>18967.79</v>
      </c>
      <c r="O34" s="26">
        <f>Pagegiai!D10</f>
        <v>260.7</v>
      </c>
      <c r="P34" s="26">
        <f>Pagegiai!E10</f>
        <v>100</v>
      </c>
      <c r="Q34" s="38">
        <f>Pagegiai!G10</f>
        <v>363.04135914218068</v>
      </c>
    </row>
    <row r="35" spans="1:17" ht="12.75" customHeight="1">
      <c r="A35" s="30" t="s">
        <v>175</v>
      </c>
      <c r="B35" s="28" t="s">
        <v>83</v>
      </c>
      <c r="C35" s="78">
        <v>398.7</v>
      </c>
      <c r="D35" s="78">
        <v>2</v>
      </c>
      <c r="E35" s="78">
        <v>190</v>
      </c>
      <c r="F35" s="78">
        <v>428.6</v>
      </c>
      <c r="G35" s="78">
        <v>2</v>
      </c>
      <c r="H35" s="78">
        <v>219.2</v>
      </c>
      <c r="I35" s="78">
        <v>528.03</v>
      </c>
      <c r="J35" s="78">
        <v>1.99</v>
      </c>
      <c r="K35" s="78">
        <v>283.8</v>
      </c>
      <c r="L35" s="415">
        <v>423.09</v>
      </c>
      <c r="M35" s="415">
        <v>1.32</v>
      </c>
      <c r="N35" s="415">
        <v>17238.55</v>
      </c>
      <c r="O35" s="26">
        <f>Pakruojis!D10</f>
        <v>440.47999999999996</v>
      </c>
      <c r="P35" s="26">
        <f>Pakruojis!E10</f>
        <v>1.3765074417433567</v>
      </c>
      <c r="Q35" s="38">
        <f>Pakruojis!G10</f>
        <v>17567.843535547629</v>
      </c>
    </row>
    <row r="36" spans="1:17" ht="12.75" customHeight="1">
      <c r="A36" s="30" t="s">
        <v>174</v>
      </c>
      <c r="B36" s="28" t="s">
        <v>85</v>
      </c>
      <c r="C36" s="78">
        <v>421.3</v>
      </c>
      <c r="D36" s="78">
        <v>1.9</v>
      </c>
      <c r="E36" s="78">
        <v>234.3</v>
      </c>
      <c r="F36" s="78">
        <v>869.2</v>
      </c>
      <c r="G36" s="78">
        <v>3.6</v>
      </c>
      <c r="H36" s="78">
        <v>565</v>
      </c>
      <c r="I36" s="78">
        <v>1599.7</v>
      </c>
      <c r="J36" s="78">
        <v>5.52</v>
      </c>
      <c r="K36" s="78">
        <v>897.75</v>
      </c>
      <c r="L36" s="415">
        <v>1005.4</v>
      </c>
      <c r="M36" s="415">
        <v>2.39</v>
      </c>
      <c r="N36" s="415">
        <v>22938.28</v>
      </c>
      <c r="O36" s="26">
        <f>Palanga!D10</f>
        <v>834.09999999999991</v>
      </c>
      <c r="P36" s="26">
        <f>Palanga!E10</f>
        <v>2.268382162972149</v>
      </c>
      <c r="Q36" s="38">
        <f>Palanga!G10</f>
        <v>20029.796274103934</v>
      </c>
    </row>
    <row r="37" spans="1:17" ht="12.75" customHeight="1">
      <c r="A37" s="30" t="s">
        <v>173</v>
      </c>
      <c r="B37" s="28" t="s">
        <v>87</v>
      </c>
      <c r="C37" s="78">
        <v>2979.9</v>
      </c>
      <c r="D37" s="78">
        <v>4.0999999999999996</v>
      </c>
      <c r="E37" s="78">
        <v>294.60000000000002</v>
      </c>
      <c r="F37" s="78">
        <v>2992.1</v>
      </c>
      <c r="G37" s="78">
        <v>3.9</v>
      </c>
      <c r="H37" s="78">
        <v>328.6</v>
      </c>
      <c r="I37" s="78">
        <v>4036.54</v>
      </c>
      <c r="J37" s="78">
        <v>3.68</v>
      </c>
      <c r="K37" s="78">
        <v>469.99</v>
      </c>
      <c r="L37" s="415">
        <v>4050.14</v>
      </c>
      <c r="M37" s="415">
        <v>3.2</v>
      </c>
      <c r="N37" s="415">
        <v>14745.5</v>
      </c>
      <c r="O37" s="26">
        <f>Panevezys!D10</f>
        <v>4319.8230000000003</v>
      </c>
      <c r="P37" s="26">
        <f>Panevezys!E10</f>
        <v>3.5802713990069317</v>
      </c>
      <c r="Q37" s="38">
        <f>Panevezys!G10</f>
        <v>12981.612583921502</v>
      </c>
    </row>
    <row r="38" spans="1:17" ht="12.75" customHeight="1">
      <c r="A38" s="30" t="s">
        <v>172</v>
      </c>
      <c r="B38" s="28" t="s">
        <v>89</v>
      </c>
      <c r="C38" s="78">
        <v>120.6</v>
      </c>
      <c r="D38" s="78">
        <v>0.4</v>
      </c>
      <c r="E38" s="78">
        <v>29.4</v>
      </c>
      <c r="F38" s="78">
        <v>152.5</v>
      </c>
      <c r="G38" s="78">
        <v>0.5</v>
      </c>
      <c r="H38" s="78">
        <v>38.200000000000003</v>
      </c>
      <c r="I38" s="78">
        <v>201.38</v>
      </c>
      <c r="J38" s="78">
        <v>0.5</v>
      </c>
      <c r="K38" s="78">
        <v>51.16</v>
      </c>
      <c r="L38" s="415">
        <v>185.28</v>
      </c>
      <c r="M38" s="415">
        <v>0.39</v>
      </c>
      <c r="N38" s="415">
        <v>12190.47</v>
      </c>
      <c r="O38" s="26">
        <f>Panevezio_rj!D10</f>
        <v>209.34768</v>
      </c>
      <c r="P38" s="26">
        <f>Panevezio_rj!E10</f>
        <v>0.46663979956667884</v>
      </c>
      <c r="Q38" s="38">
        <f>Panevezio_rj!G10</f>
        <v>11610.455486542443</v>
      </c>
    </row>
    <row r="39" spans="1:17" ht="12.75" customHeight="1">
      <c r="A39" s="30" t="s">
        <v>171</v>
      </c>
      <c r="B39" s="28" t="s">
        <v>91</v>
      </c>
      <c r="C39" s="78">
        <v>946.6</v>
      </c>
      <c r="D39" s="78">
        <v>4</v>
      </c>
      <c r="E39" s="78">
        <v>375.2</v>
      </c>
      <c r="F39" s="78">
        <v>973.4</v>
      </c>
      <c r="G39" s="78">
        <v>3.9</v>
      </c>
      <c r="H39" s="78">
        <v>391.6</v>
      </c>
      <c r="I39" s="78">
        <v>1062.7</v>
      </c>
      <c r="J39" s="78">
        <v>3.29</v>
      </c>
      <c r="K39" s="78">
        <v>454.61</v>
      </c>
      <c r="L39" s="415">
        <v>729.3</v>
      </c>
      <c r="M39" s="415">
        <v>1.96</v>
      </c>
      <c r="N39" s="415">
        <v>16340.31</v>
      </c>
      <c r="O39" s="26">
        <f>Pasvalys!D10</f>
        <v>817.9</v>
      </c>
      <c r="P39" s="26">
        <f>Pasvalys!E10</f>
        <v>2.3809870368807</v>
      </c>
      <c r="Q39" s="38">
        <f>Pasvalys!G10</f>
        <v>15055.794179523144</v>
      </c>
    </row>
    <row r="40" spans="1:17" ht="12.75" customHeight="1">
      <c r="A40" s="30" t="s">
        <v>170</v>
      </c>
      <c r="B40" s="28" t="s">
        <v>93</v>
      </c>
      <c r="C40" s="78">
        <v>613.5</v>
      </c>
      <c r="D40" s="78">
        <v>1.8</v>
      </c>
      <c r="E40" s="78">
        <v>172.6</v>
      </c>
      <c r="F40" s="78">
        <v>618.79999999999995</v>
      </c>
      <c r="G40" s="78">
        <v>1.8</v>
      </c>
      <c r="H40" s="78">
        <v>178.1</v>
      </c>
      <c r="I40" s="78">
        <v>746.63</v>
      </c>
      <c r="J40" s="78">
        <v>1.71</v>
      </c>
      <c r="K40" s="78">
        <v>224.35</v>
      </c>
      <c r="L40" s="415">
        <v>836.77</v>
      </c>
      <c r="M40" s="415">
        <v>1.53</v>
      </c>
      <c r="N40" s="415">
        <v>16587.919999999998</v>
      </c>
      <c r="O40" s="26">
        <f>Plunge!D10</f>
        <v>1918.63</v>
      </c>
      <c r="P40" s="26">
        <f>Plunge!E10</f>
        <v>3.1758824746534242</v>
      </c>
      <c r="Q40" s="38">
        <f>Plunge!G10</f>
        <v>18511.56733568255</v>
      </c>
    </row>
    <row r="41" spans="1:17" ht="12.75" customHeight="1">
      <c r="A41" s="30" t="s">
        <v>169</v>
      </c>
      <c r="B41" s="28" t="s">
        <v>95</v>
      </c>
      <c r="C41" s="78">
        <v>304.8</v>
      </c>
      <c r="D41" s="78">
        <v>1.3</v>
      </c>
      <c r="E41" s="78">
        <v>112.3</v>
      </c>
      <c r="F41" s="78">
        <v>407.1</v>
      </c>
      <c r="G41" s="78">
        <v>1.6</v>
      </c>
      <c r="H41" s="78">
        <v>150.1</v>
      </c>
      <c r="I41" s="78">
        <v>584.76</v>
      </c>
      <c r="J41" s="78">
        <v>2.4300000000000002</v>
      </c>
      <c r="K41" s="78">
        <v>223.87</v>
      </c>
      <c r="L41" s="415">
        <v>669.11</v>
      </c>
      <c r="M41" s="415">
        <v>1.7</v>
      </c>
      <c r="N41" s="415">
        <v>15380.33</v>
      </c>
      <c r="O41" s="26">
        <f>Prienai!D10</f>
        <v>881.55200000000002</v>
      </c>
      <c r="P41" s="26">
        <f>Prienai!E10</f>
        <v>2.4108054596121611</v>
      </c>
      <c r="Q41" s="38">
        <f>Prienai!G10</f>
        <v>14667.161365368414</v>
      </c>
    </row>
    <row r="42" spans="1:17" ht="12.75" customHeight="1">
      <c r="A42" s="30" t="s">
        <v>168</v>
      </c>
      <c r="B42" s="28" t="s">
        <v>97</v>
      </c>
      <c r="C42" s="78">
        <v>863.1</v>
      </c>
      <c r="D42" s="78">
        <v>0.2</v>
      </c>
      <c r="E42" s="78">
        <v>221.3</v>
      </c>
      <c r="F42" s="78">
        <v>1013.8</v>
      </c>
      <c r="G42" s="78">
        <v>0.3</v>
      </c>
      <c r="H42" s="78">
        <v>274</v>
      </c>
      <c r="I42" s="78">
        <v>796.68</v>
      </c>
      <c r="J42" s="78">
        <v>1.94</v>
      </c>
      <c r="K42" s="78">
        <v>215.32</v>
      </c>
      <c r="L42" s="415">
        <v>759.7</v>
      </c>
      <c r="M42" s="415">
        <v>1.65</v>
      </c>
      <c r="N42" s="415">
        <v>13132.13</v>
      </c>
      <c r="O42" s="26">
        <f>Radviliskis!D10</f>
        <v>373.2</v>
      </c>
      <c r="P42" s="26">
        <f>Radviliskis!E10</f>
        <v>0.73911381600185366</v>
      </c>
      <c r="Q42" s="38">
        <f>Radviliskis!G10</f>
        <v>13343.08440357275</v>
      </c>
    </row>
    <row r="43" spans="1:17" ht="12.75" customHeight="1">
      <c r="A43" s="30" t="s">
        <v>167</v>
      </c>
      <c r="B43" s="28" t="s">
        <v>99</v>
      </c>
      <c r="C43" s="78">
        <v>541.29999999999995</v>
      </c>
      <c r="D43" s="78">
        <v>1.8</v>
      </c>
      <c r="E43" s="78">
        <v>157.80000000000001</v>
      </c>
      <c r="F43" s="78">
        <v>517.29999999999995</v>
      </c>
      <c r="G43" s="78">
        <v>1.5</v>
      </c>
      <c r="H43" s="78">
        <v>154.30000000000001</v>
      </c>
      <c r="I43" s="78">
        <v>1210.0999999999999</v>
      </c>
      <c r="J43" s="78">
        <v>2.93</v>
      </c>
      <c r="K43" s="78">
        <v>379.34</v>
      </c>
      <c r="L43" s="415">
        <v>621.6</v>
      </c>
      <c r="M43" s="415">
        <v>1.41</v>
      </c>
      <c r="N43" s="415">
        <v>14145.3</v>
      </c>
      <c r="O43" s="26">
        <f>Raseiniai!D10</f>
        <v>695.8</v>
      </c>
      <c r="P43" s="26">
        <f>Raseiniai!E10</f>
        <v>1.5552078676799286</v>
      </c>
      <c r="Q43" s="38">
        <f>Raseiniai!G10</f>
        <v>14328.26261008807</v>
      </c>
    </row>
    <row r="44" spans="1:17" ht="12.75" customHeight="1">
      <c r="A44" s="30" t="s">
        <v>166</v>
      </c>
      <c r="B44" s="28" t="s">
        <v>101</v>
      </c>
      <c r="C44" s="78">
        <v>21.8</v>
      </c>
      <c r="D44" s="78">
        <v>0.3</v>
      </c>
      <c r="E44" s="78">
        <v>27.4</v>
      </c>
      <c r="F44" s="78">
        <v>25.8</v>
      </c>
      <c r="G44" s="78">
        <v>0.3</v>
      </c>
      <c r="H44" s="78">
        <v>33.4</v>
      </c>
      <c r="I44" s="78">
        <v>32.450000000000003</v>
      </c>
      <c r="J44" s="78">
        <v>0.31</v>
      </c>
      <c r="K44" s="78">
        <v>43.79</v>
      </c>
      <c r="L44" s="415">
        <v>30.6</v>
      </c>
      <c r="M44" s="415">
        <v>0.21</v>
      </c>
      <c r="N44" s="415">
        <v>20195.650000000001</v>
      </c>
      <c r="O44" s="26">
        <f>Rietavas!D10</f>
        <v>44.7</v>
      </c>
      <c r="P44" s="26">
        <f>Rietavas!E10</f>
        <v>3.8303341902313623</v>
      </c>
      <c r="Q44" s="38">
        <f>Rietavas!G10</f>
        <v>1616.3434903047091</v>
      </c>
    </row>
    <row r="45" spans="1:17" ht="12.75" customHeight="1">
      <c r="A45" s="30" t="s">
        <v>165</v>
      </c>
      <c r="B45" s="28" t="s">
        <v>103</v>
      </c>
      <c r="C45" s="78">
        <v>1038.0999999999999</v>
      </c>
      <c r="D45" s="78">
        <v>4.2</v>
      </c>
      <c r="E45" s="78">
        <v>340.8</v>
      </c>
      <c r="F45" s="78">
        <v>407.5</v>
      </c>
      <c r="G45" s="78">
        <v>1.5</v>
      </c>
      <c r="H45" s="78">
        <v>138.19999999999999</v>
      </c>
      <c r="I45" s="78">
        <v>488.4</v>
      </c>
      <c r="J45" s="78">
        <v>1.72</v>
      </c>
      <c r="K45" s="78">
        <v>170.01</v>
      </c>
      <c r="L45" s="415">
        <v>7048.16</v>
      </c>
      <c r="M45" s="415">
        <v>21.28</v>
      </c>
      <c r="N45" s="415">
        <v>11802.07</v>
      </c>
      <c r="O45" s="26">
        <f>Rokiskis!D10</f>
        <v>822.51099999999997</v>
      </c>
      <c r="P45" s="26">
        <f>Rokiskis!E10</f>
        <v>2.2105887532123658</v>
      </c>
      <c r="Q45" s="38">
        <f>Rokiskis!G10</f>
        <v>12989.275615290626</v>
      </c>
    </row>
    <row r="46" spans="1:17" ht="12.75" customHeight="1">
      <c r="A46" s="30" t="s">
        <v>164</v>
      </c>
      <c r="B46" s="28" t="s">
        <v>105</v>
      </c>
      <c r="C46" s="78">
        <v>198.5</v>
      </c>
      <c r="D46" s="78">
        <v>1.2</v>
      </c>
      <c r="E46" s="78">
        <v>94.7</v>
      </c>
      <c r="F46" s="78">
        <v>207</v>
      </c>
      <c r="G46" s="78">
        <v>1.2</v>
      </c>
      <c r="H46" s="78">
        <v>101</v>
      </c>
      <c r="I46" s="78">
        <v>247.89</v>
      </c>
      <c r="J46" s="78">
        <v>1.26</v>
      </c>
      <c r="K46" s="78">
        <v>150.30000000000001</v>
      </c>
      <c r="L46" s="415">
        <v>310.52</v>
      </c>
      <c r="M46" s="415">
        <v>1.1299999999999999</v>
      </c>
      <c r="N46" s="415">
        <v>17046.03</v>
      </c>
      <c r="O46" s="26">
        <f>Skuodas!D10</f>
        <v>253.45</v>
      </c>
      <c r="P46" s="26">
        <f>Skuodas!E10</f>
        <v>1.0773745811863065</v>
      </c>
      <c r="Q46" s="38">
        <f>Skuodas!G10</f>
        <v>13257.131586362353</v>
      </c>
    </row>
    <row r="47" spans="1:17" ht="12.75" customHeight="1">
      <c r="A47" s="30" t="s">
        <v>163</v>
      </c>
      <c r="B47" s="28" t="s">
        <v>107</v>
      </c>
      <c r="C47" s="78">
        <v>541.29999999999995</v>
      </c>
      <c r="D47" s="78">
        <v>2.1</v>
      </c>
      <c r="E47" s="78">
        <v>175.5</v>
      </c>
      <c r="F47" s="78">
        <v>589</v>
      </c>
      <c r="G47" s="78">
        <v>2.2999999999999998</v>
      </c>
      <c r="H47" s="78">
        <v>190.9</v>
      </c>
      <c r="I47" s="78">
        <v>519</v>
      </c>
      <c r="J47" s="78">
        <v>1.72</v>
      </c>
      <c r="K47" s="78">
        <v>168.22</v>
      </c>
      <c r="L47" s="415">
        <v>518</v>
      </c>
      <c r="M47" s="415">
        <v>1.55</v>
      </c>
      <c r="N47" s="415">
        <v>10849.46</v>
      </c>
      <c r="O47" s="26">
        <f>Sakiai!D10</f>
        <v>538.4</v>
      </c>
      <c r="P47" s="26">
        <f>Sakiai!E10</f>
        <v>1.6161212537594929</v>
      </c>
      <c r="Q47" s="38">
        <f>Sakiai!G10</f>
        <v>12984.500136415014</v>
      </c>
    </row>
    <row r="48" spans="1:17" ht="12.75" customHeight="1">
      <c r="A48" s="30" t="s">
        <v>162</v>
      </c>
      <c r="B48" s="28" t="s">
        <v>109</v>
      </c>
      <c r="C48" s="78">
        <v>171.8</v>
      </c>
      <c r="D48" s="78">
        <v>0.6</v>
      </c>
      <c r="E48" s="78">
        <v>54</v>
      </c>
      <c r="F48" s="78">
        <v>192.6</v>
      </c>
      <c r="G48" s="78">
        <v>0.6</v>
      </c>
      <c r="H48" s="78">
        <v>60.6</v>
      </c>
      <c r="I48" s="78">
        <v>230.75</v>
      </c>
      <c r="J48" s="78">
        <v>0.59</v>
      </c>
      <c r="K48" s="78">
        <v>74.36</v>
      </c>
      <c r="L48" s="415">
        <v>271.2</v>
      </c>
      <c r="M48" s="415">
        <v>0.62</v>
      </c>
      <c r="N48" s="415">
        <v>14299.9</v>
      </c>
      <c r="O48" s="26">
        <f>Salcininkai!D10</f>
        <v>313.25</v>
      </c>
      <c r="P48" s="26">
        <f>Salcininkai!E10</f>
        <v>0.8310671884327121</v>
      </c>
      <c r="Q48" s="38">
        <f>Salcininkai!G10</f>
        <v>12450.452533527119</v>
      </c>
    </row>
    <row r="49" spans="1:17" ht="12.75" customHeight="1">
      <c r="A49" s="30" t="s">
        <v>161</v>
      </c>
      <c r="B49" s="28" t="s">
        <v>111</v>
      </c>
      <c r="C49" s="78">
        <v>4386.5</v>
      </c>
      <c r="D49" s="78">
        <v>4.5</v>
      </c>
      <c r="E49" s="78">
        <v>412.3</v>
      </c>
      <c r="F49" s="78">
        <v>5377.2</v>
      </c>
      <c r="G49" s="78">
        <v>4.7</v>
      </c>
      <c r="H49" s="78">
        <v>502.1</v>
      </c>
      <c r="I49" s="78">
        <v>12608.85</v>
      </c>
      <c r="J49" s="78">
        <v>8.2799999999999994</v>
      </c>
      <c r="K49" s="78">
        <v>1259.24</v>
      </c>
      <c r="L49" s="415">
        <v>14078.7</v>
      </c>
      <c r="M49" s="415">
        <v>9.08</v>
      </c>
      <c r="N49" s="415">
        <v>15213.4</v>
      </c>
      <c r="O49" s="26">
        <f>Siauliai!D10</f>
        <v>12481.06</v>
      </c>
      <c r="P49" s="26">
        <f>Siauliai!E10</f>
        <v>6.6964691465463257</v>
      </c>
      <c r="Q49" s="38">
        <f>Siauliai!G10</f>
        <v>18517.351693441826</v>
      </c>
    </row>
    <row r="50" spans="1:17" ht="12.75" customHeight="1">
      <c r="A50" s="30" t="s">
        <v>160</v>
      </c>
      <c r="B50" s="28" t="s">
        <v>113</v>
      </c>
      <c r="C50" s="78">
        <v>294.60000000000002</v>
      </c>
      <c r="D50" s="78">
        <v>0.9</v>
      </c>
      <c r="E50" s="78">
        <v>70.900000000000006</v>
      </c>
      <c r="F50" s="78">
        <v>323</v>
      </c>
      <c r="G50" s="78">
        <v>0.9</v>
      </c>
      <c r="H50" s="78">
        <v>77.900000000000006</v>
      </c>
      <c r="I50" s="78">
        <v>515.19000000000005</v>
      </c>
      <c r="J50" s="78">
        <v>1.1399999999999999</v>
      </c>
      <c r="K50" s="78">
        <v>124.12</v>
      </c>
      <c r="L50" s="415">
        <v>361.9</v>
      </c>
      <c r="M50" s="415">
        <v>0.77</v>
      </c>
      <c r="N50" s="415">
        <v>11357.18</v>
      </c>
      <c r="O50" s="26">
        <f>Siauliu_rj!D10</f>
        <v>558.20000000000005</v>
      </c>
      <c r="P50" s="26">
        <f>Siauliu_rj!E10</f>
        <v>1.0544888506033749</v>
      </c>
      <c r="Q50" s="38">
        <f>Siauliu_rj!G10</f>
        <v>12738.990229580786</v>
      </c>
    </row>
    <row r="51" spans="1:17" ht="12.75" customHeight="1">
      <c r="A51" s="30" t="s">
        <v>159</v>
      </c>
      <c r="B51" s="28" t="s">
        <v>115</v>
      </c>
      <c r="C51" s="78">
        <v>273.5</v>
      </c>
      <c r="D51" s="78">
        <v>1.3</v>
      </c>
      <c r="E51" s="78">
        <v>111.8</v>
      </c>
      <c r="F51" s="78">
        <v>322.7</v>
      </c>
      <c r="G51" s="78">
        <v>1.4</v>
      </c>
      <c r="H51" s="78">
        <v>124.7</v>
      </c>
      <c r="I51" s="78">
        <v>12370.33</v>
      </c>
      <c r="J51" s="78">
        <v>42.26</v>
      </c>
      <c r="K51" s="78">
        <v>5041.09</v>
      </c>
      <c r="L51" s="415">
        <v>15722.62</v>
      </c>
      <c r="M51" s="415">
        <v>43.16</v>
      </c>
      <c r="N51" s="415">
        <v>15220.12</v>
      </c>
      <c r="O51" s="26">
        <f>Silale!D10</f>
        <v>1213.5999999999999</v>
      </c>
      <c r="P51" s="26">
        <f>Silale!E10</f>
        <v>3.6860536810421545</v>
      </c>
      <c r="Q51" s="38">
        <f>Silale!G10</f>
        <v>13992.987377279102</v>
      </c>
    </row>
    <row r="52" spans="1:17" ht="12.75" customHeight="1">
      <c r="A52" s="30" t="s">
        <v>158</v>
      </c>
      <c r="B52" s="28" t="s">
        <v>117</v>
      </c>
      <c r="C52" s="78">
        <v>456.2</v>
      </c>
      <c r="D52" s="78">
        <v>1.2</v>
      </c>
      <c r="E52" s="78">
        <v>97.1</v>
      </c>
      <c r="F52" s="78">
        <v>502.9</v>
      </c>
      <c r="G52" s="78">
        <v>1.3</v>
      </c>
      <c r="H52" s="78">
        <v>111.8</v>
      </c>
      <c r="I52" s="78">
        <v>782.69</v>
      </c>
      <c r="J52" s="78">
        <v>1.41</v>
      </c>
      <c r="K52" s="78">
        <v>173.93</v>
      </c>
      <c r="L52" s="415">
        <v>583.20000000000005</v>
      </c>
      <c r="M52" s="415">
        <v>1.17</v>
      </c>
      <c r="N52" s="415">
        <v>11113.33</v>
      </c>
      <c r="O52" s="26">
        <f>Silute!D10</f>
        <v>1529.5650000000001</v>
      </c>
      <c r="P52" s="26">
        <f>Silute!E10</f>
        <v>2.2149568032993416</v>
      </c>
      <c r="Q52" s="38">
        <f>Silute!G10</f>
        <v>15345.822222222221</v>
      </c>
    </row>
    <row r="53" spans="1:17" ht="12.75" customHeight="1">
      <c r="A53" s="30" t="s">
        <v>157</v>
      </c>
      <c r="B53" s="28" t="s">
        <v>119</v>
      </c>
      <c r="C53" s="78">
        <v>220.1</v>
      </c>
      <c r="D53" s="78">
        <v>1.5</v>
      </c>
      <c r="E53" s="78">
        <v>136.9</v>
      </c>
      <c r="F53" s="78">
        <v>1357</v>
      </c>
      <c r="G53" s="78">
        <v>7.6</v>
      </c>
      <c r="H53" s="78">
        <v>855.6</v>
      </c>
      <c r="I53" s="78">
        <v>538.17999999999995</v>
      </c>
      <c r="J53" s="78">
        <v>2.65</v>
      </c>
      <c r="K53" s="78">
        <v>355.19</v>
      </c>
      <c r="L53" s="415">
        <v>1009.6</v>
      </c>
      <c r="M53" s="415">
        <v>3.9</v>
      </c>
      <c r="N53" s="415">
        <v>17160.79</v>
      </c>
      <c r="O53" s="26">
        <f>Sirvintai!D10</f>
        <v>1059.8</v>
      </c>
      <c r="P53" s="26">
        <f>Sirvintai!E10</f>
        <v>3.9826533986711961</v>
      </c>
      <c r="Q53" s="38">
        <f>Sirvintai!G10</f>
        <v>17847.350771294434</v>
      </c>
    </row>
    <row r="54" spans="1:17" ht="12.75" customHeight="1">
      <c r="A54" s="30" t="s">
        <v>156</v>
      </c>
      <c r="B54" s="28" t="s">
        <v>121</v>
      </c>
      <c r="C54" s="78">
        <v>554.1</v>
      </c>
      <c r="D54" s="78">
        <v>2.4</v>
      </c>
      <c r="E54" s="78">
        <v>220</v>
      </c>
      <c r="F54" s="78">
        <v>332.2</v>
      </c>
      <c r="G54" s="78">
        <v>1.3</v>
      </c>
      <c r="H54" s="78">
        <v>135.19999999999999</v>
      </c>
      <c r="I54" s="78">
        <v>234.4</v>
      </c>
      <c r="J54" s="78">
        <v>0.74</v>
      </c>
      <c r="K54" s="78">
        <v>102.22</v>
      </c>
      <c r="L54" s="415">
        <v>382.6</v>
      </c>
      <c r="M54" s="415">
        <v>0.93</v>
      </c>
      <c r="N54" s="415">
        <v>18323.54</v>
      </c>
      <c r="O54" s="26">
        <f>Svencionys!D10</f>
        <v>415.4</v>
      </c>
      <c r="P54" s="26">
        <f>Svencionys!E10</f>
        <v>1.0796957929811974</v>
      </c>
      <c r="Q54" s="38">
        <f>Svencionys!G10</f>
        <v>17308.709735468779</v>
      </c>
    </row>
    <row r="55" spans="1:17" ht="12.75" customHeight="1">
      <c r="A55" s="30" t="s">
        <v>155</v>
      </c>
      <c r="B55" s="28" t="s">
        <v>123</v>
      </c>
      <c r="C55" s="78">
        <v>522.20000000000005</v>
      </c>
      <c r="D55" s="78">
        <v>1.7</v>
      </c>
      <c r="E55" s="78">
        <v>128</v>
      </c>
      <c r="F55" s="78">
        <v>729.3</v>
      </c>
      <c r="G55" s="78">
        <v>2.1</v>
      </c>
      <c r="H55" s="78">
        <v>182.2</v>
      </c>
      <c r="I55" s="78">
        <v>665.85</v>
      </c>
      <c r="J55" s="78">
        <v>1.21</v>
      </c>
      <c r="K55" s="78">
        <v>175.86</v>
      </c>
      <c r="L55" s="415">
        <v>1131.03</v>
      </c>
      <c r="M55" s="415">
        <v>2.0499999999999998</v>
      </c>
      <c r="N55" s="415">
        <v>14592.7</v>
      </c>
      <c r="O55" s="26">
        <f>Taurage!D10</f>
        <v>1232.92</v>
      </c>
      <c r="P55" s="26">
        <f>Taurage!E10</f>
        <v>2.1010333733231543</v>
      </c>
      <c r="Q55" s="38">
        <f>Taurage!G10</f>
        <v>15821.833966944376</v>
      </c>
    </row>
    <row r="56" spans="1:17" ht="12.75" customHeight="1">
      <c r="A56" s="30" t="s">
        <v>154</v>
      </c>
      <c r="B56" s="28" t="s">
        <v>125</v>
      </c>
      <c r="C56" s="78">
        <v>1368.9</v>
      </c>
      <c r="D56" s="78">
        <v>3.2</v>
      </c>
      <c r="E56" s="78">
        <v>279.60000000000002</v>
      </c>
      <c r="F56" s="78">
        <v>1188</v>
      </c>
      <c r="G56" s="78">
        <v>2.7</v>
      </c>
      <c r="H56" s="78">
        <v>283.10000000000002</v>
      </c>
      <c r="I56" s="78">
        <v>835.18</v>
      </c>
      <c r="J56" s="78">
        <v>1.74</v>
      </c>
      <c r="K56" s="78">
        <v>209.38</v>
      </c>
      <c r="L56" s="415">
        <v>970.91</v>
      </c>
      <c r="M56" s="415">
        <v>1.81</v>
      </c>
      <c r="N56" s="415">
        <v>13632.93</v>
      </c>
      <c r="O56" s="26">
        <f>Telsiai!D10</f>
        <v>1107.43</v>
      </c>
      <c r="P56" s="26">
        <f>Telsiai!E10</f>
        <v>2.0590017997649892</v>
      </c>
      <c r="Q56" s="38">
        <f>Telsiai!G10</f>
        <v>14009.376953531986</v>
      </c>
    </row>
    <row r="57" spans="1:17" ht="12.75" customHeight="1">
      <c r="A57" s="30" t="s">
        <v>153</v>
      </c>
      <c r="B57" s="28" t="s">
        <v>127</v>
      </c>
      <c r="C57" s="78">
        <v>292.3</v>
      </c>
      <c r="D57" s="78">
        <v>0.9</v>
      </c>
      <c r="E57" s="78">
        <v>88.5</v>
      </c>
      <c r="F57" s="78">
        <v>290.60000000000002</v>
      </c>
      <c r="G57" s="78">
        <v>0.9</v>
      </c>
      <c r="H57" s="78">
        <v>88.9</v>
      </c>
      <c r="I57" s="78">
        <v>378.8</v>
      </c>
      <c r="J57" s="78">
        <v>1.77</v>
      </c>
      <c r="K57" s="78">
        <v>116.39</v>
      </c>
      <c r="L57" s="415">
        <v>387.4</v>
      </c>
      <c r="M57" s="415">
        <v>0.67</v>
      </c>
      <c r="N57" s="415">
        <v>17883.29</v>
      </c>
      <c r="O57" s="26">
        <f>Trakai!D10</f>
        <v>403.7</v>
      </c>
      <c r="P57" s="26">
        <f>Trakai!E10</f>
        <v>0.69114743880053786</v>
      </c>
      <c r="Q57" s="38">
        <f>Trakai!G10</f>
        <v>18229.234442294488</v>
      </c>
    </row>
    <row r="58" spans="1:17" ht="12.75" customHeight="1">
      <c r="A58" s="30" t="s">
        <v>152</v>
      </c>
      <c r="B58" s="28" t="s">
        <v>129</v>
      </c>
      <c r="C58" s="78">
        <v>530.20000000000005</v>
      </c>
      <c r="D58" s="78">
        <v>1.6</v>
      </c>
      <c r="E58" s="78">
        <v>149.9</v>
      </c>
      <c r="F58" s="78">
        <v>678.1</v>
      </c>
      <c r="G58" s="78">
        <v>1.8</v>
      </c>
      <c r="H58" s="78">
        <v>197.1</v>
      </c>
      <c r="I58" s="78">
        <v>629.79999999999995</v>
      </c>
      <c r="J58" s="78">
        <v>1.83</v>
      </c>
      <c r="K58" s="78">
        <v>168.64</v>
      </c>
      <c r="L58" s="415">
        <v>695.7</v>
      </c>
      <c r="M58" s="415">
        <v>1.56</v>
      </c>
      <c r="N58" s="415">
        <v>13310.12</v>
      </c>
      <c r="O58" s="26">
        <f>Ukmerge!D10</f>
        <v>735.30000000000007</v>
      </c>
      <c r="P58" s="26">
        <f>Ukmerge!E10</f>
        <v>1.5382143337769465</v>
      </c>
      <c r="Q58" s="38">
        <f>Ukmerge!G10</f>
        <v>13120.212164461767</v>
      </c>
    </row>
    <row r="59" spans="1:17" ht="12.75" customHeight="1">
      <c r="A59" s="30" t="s">
        <v>151</v>
      </c>
      <c r="B59" s="28" t="s">
        <v>131</v>
      </c>
      <c r="C59" s="78">
        <v>1322.1</v>
      </c>
      <c r="D59" s="78">
        <v>4.0999999999999996</v>
      </c>
      <c r="E59" s="78">
        <v>333</v>
      </c>
      <c r="F59" s="78">
        <v>1484.6</v>
      </c>
      <c r="G59" s="78">
        <v>4.5</v>
      </c>
      <c r="H59" s="78">
        <v>391.7</v>
      </c>
      <c r="I59" s="78">
        <v>1537.4</v>
      </c>
      <c r="J59" s="78">
        <v>3.8</v>
      </c>
      <c r="K59" s="78">
        <v>410.69</v>
      </c>
      <c r="L59" s="415">
        <v>1536.45</v>
      </c>
      <c r="M59" s="415">
        <v>0.24</v>
      </c>
      <c r="N59" s="415">
        <v>175502.3</v>
      </c>
      <c r="O59" s="26">
        <f>Utena!D10</f>
        <v>2132.86</v>
      </c>
      <c r="P59" s="26">
        <f>Utena!E10</f>
        <v>0.30688633093525181</v>
      </c>
      <c r="Q59" s="38">
        <f>Utena!G10</f>
        <v>188341.77935557303</v>
      </c>
    </row>
    <row r="60" spans="1:17" ht="12.75" customHeight="1">
      <c r="A60" s="30" t="s">
        <v>150</v>
      </c>
      <c r="B60" s="28" t="s">
        <v>133</v>
      </c>
      <c r="C60" s="78">
        <v>691.8</v>
      </c>
      <c r="D60" s="78">
        <v>3.3</v>
      </c>
      <c r="E60" s="78">
        <v>300.7</v>
      </c>
      <c r="F60" s="78">
        <v>526.20000000000005</v>
      </c>
      <c r="G60" s="78">
        <v>2.1</v>
      </c>
      <c r="H60" s="78">
        <v>235.9</v>
      </c>
      <c r="I60" s="78">
        <v>511.4</v>
      </c>
      <c r="J60" s="78">
        <v>1.72</v>
      </c>
      <c r="K60" s="78">
        <v>240.36</v>
      </c>
      <c r="L60" s="415">
        <v>613.4</v>
      </c>
      <c r="M60" s="415">
        <v>2.27</v>
      </c>
      <c r="N60" s="415">
        <v>13142.19</v>
      </c>
      <c r="O60" s="26">
        <f>Varena!D10</f>
        <v>744.90000000000009</v>
      </c>
      <c r="P60" s="26">
        <f>Varena!E10</f>
        <v>2.2388598015112082</v>
      </c>
      <c r="Q60" s="38">
        <f>Varena!G10</f>
        <v>16214.132553606238</v>
      </c>
    </row>
    <row r="61" spans="1:17" ht="12.75" customHeight="1">
      <c r="A61" s="30" t="s">
        <v>149</v>
      </c>
      <c r="B61" s="28" t="s">
        <v>135</v>
      </c>
      <c r="C61" s="78">
        <v>297.89999999999998</v>
      </c>
      <c r="D61" s="78">
        <v>0.9</v>
      </c>
      <c r="E61" s="78">
        <v>77.099999999999994</v>
      </c>
      <c r="F61" s="78">
        <v>301.8</v>
      </c>
      <c r="G61" s="78">
        <v>0.9</v>
      </c>
      <c r="H61" s="78">
        <v>83.6</v>
      </c>
      <c r="I61" s="78">
        <v>397.52</v>
      </c>
      <c r="J61" s="78">
        <v>1.08</v>
      </c>
      <c r="K61" s="78">
        <v>112.56</v>
      </c>
      <c r="L61" s="415">
        <v>613.73</v>
      </c>
      <c r="M61" s="415">
        <v>1.5</v>
      </c>
      <c r="N61" s="415">
        <v>10522.16</v>
      </c>
      <c r="O61" s="26">
        <f>Vilkaviskis!D10</f>
        <v>588.44599999999991</v>
      </c>
      <c r="P61" s="26">
        <f>Vilkaviskis!E10</f>
        <v>1.1254477818898163</v>
      </c>
      <c r="Q61" s="38">
        <f>Vilkaviskis!G10</f>
        <v>13603.262566344052</v>
      </c>
    </row>
    <row r="62" spans="1:17" ht="12.75" customHeight="1">
      <c r="A62" s="30" t="s">
        <v>148</v>
      </c>
      <c r="B62" s="28" t="s">
        <v>137</v>
      </c>
      <c r="C62" s="78">
        <v>8232.2999999999993</v>
      </c>
      <c r="D62" s="78">
        <v>1.4</v>
      </c>
      <c r="E62" s="78">
        <v>151.30000000000001</v>
      </c>
      <c r="F62" s="78">
        <v>12559.9</v>
      </c>
      <c r="G62" s="78">
        <v>2.2000000000000002</v>
      </c>
      <c r="H62" s="78">
        <v>218.7</v>
      </c>
      <c r="I62" s="78">
        <v>6889.51</v>
      </c>
      <c r="J62" s="78">
        <v>1.03</v>
      </c>
      <c r="K62" s="78">
        <v>118.78</v>
      </c>
      <c r="L62" s="415">
        <v>5885.88</v>
      </c>
      <c r="M62" s="415">
        <v>0.82</v>
      </c>
      <c r="N62" s="415">
        <v>12225.96</v>
      </c>
      <c r="O62" s="26">
        <f>Vilnius!D10</f>
        <v>12988.174999999999</v>
      </c>
      <c r="P62" s="26">
        <f>Vilnius!E10</f>
        <v>2.8908839557657089</v>
      </c>
      <c r="Q62" s="38">
        <f>Vilnius!G10</f>
        <v>8073.4676274506292</v>
      </c>
    </row>
    <row r="63" spans="1:17" ht="12.75" customHeight="1">
      <c r="A63" s="30" t="s">
        <v>147</v>
      </c>
      <c r="B63" s="28" t="s">
        <v>139</v>
      </c>
      <c r="C63" s="78">
        <v>231.6</v>
      </c>
      <c r="D63" s="78">
        <v>0.3</v>
      </c>
      <c r="E63" s="78">
        <v>22.8</v>
      </c>
      <c r="F63" s="78">
        <v>1429.6</v>
      </c>
      <c r="G63" s="78">
        <v>1.9</v>
      </c>
      <c r="H63" s="78">
        <v>139.80000000000001</v>
      </c>
      <c r="I63" s="78">
        <v>1320.71</v>
      </c>
      <c r="J63" s="78">
        <v>1.28</v>
      </c>
      <c r="K63" s="78">
        <v>125.64</v>
      </c>
      <c r="L63" s="415">
        <v>759.37</v>
      </c>
      <c r="M63" s="415">
        <v>0.55000000000000004</v>
      </c>
      <c r="N63" s="415">
        <v>12839.67</v>
      </c>
      <c r="O63" s="26">
        <f>Vilniaus_rj!D10</f>
        <v>564.26</v>
      </c>
      <c r="P63" s="26">
        <f>Vilniaus_rj!E10</f>
        <v>0.42559867491625836</v>
      </c>
      <c r="Q63" s="38">
        <f>Vilniaus_rj!G10</f>
        <v>12169.135734478834</v>
      </c>
    </row>
    <row r="64" spans="1:17" ht="12.75" customHeight="1">
      <c r="A64" s="30" t="s">
        <v>146</v>
      </c>
      <c r="B64" s="28" t="s">
        <v>141</v>
      </c>
      <c r="C64" s="78">
        <v>682.1</v>
      </c>
      <c r="D64" s="78">
        <v>3.9</v>
      </c>
      <c r="E64" s="78">
        <v>336.8</v>
      </c>
      <c r="F64" s="78">
        <v>720.7</v>
      </c>
      <c r="G64" s="78">
        <v>3.8</v>
      </c>
      <c r="H64" s="78">
        <v>356.9</v>
      </c>
      <c r="I64" s="78">
        <v>982.6</v>
      </c>
      <c r="J64" s="78">
        <v>5.07</v>
      </c>
      <c r="K64" s="78">
        <v>536.44000000000005</v>
      </c>
      <c r="L64" s="415">
        <v>941.52</v>
      </c>
      <c r="M64" s="415">
        <v>4.53</v>
      </c>
      <c r="N64" s="415">
        <v>11260.98</v>
      </c>
      <c r="O64" s="26">
        <f>Visaginas!D10</f>
        <v>1090.93</v>
      </c>
      <c r="P64" s="26">
        <f>Visaginas!E10</f>
        <v>4.0488536110037909</v>
      </c>
      <c r="Q64" s="38">
        <f>Visaginas!G10</f>
        <v>14796.359143327842</v>
      </c>
    </row>
    <row r="65" spans="1:17" ht="12.75" customHeight="1">
      <c r="A65" s="30" t="s">
        <v>145</v>
      </c>
      <c r="B65" s="28" t="s">
        <v>143</v>
      </c>
      <c r="C65" s="78">
        <v>173.2</v>
      </c>
      <c r="D65" s="78">
        <v>1.1000000000000001</v>
      </c>
      <c r="E65" s="78">
        <v>104</v>
      </c>
      <c r="F65" s="78">
        <v>263.39999999999998</v>
      </c>
      <c r="G65" s="78">
        <v>1.5</v>
      </c>
      <c r="H65" s="78">
        <v>162.9</v>
      </c>
      <c r="I65" s="78">
        <v>256.2</v>
      </c>
      <c r="J65" s="78">
        <v>1.17</v>
      </c>
      <c r="K65" s="78">
        <v>167.69</v>
      </c>
      <c r="L65" s="415">
        <v>906.8</v>
      </c>
      <c r="M65" s="415">
        <v>4.1399999999999997</v>
      </c>
      <c r="N65" s="415">
        <v>14681.48</v>
      </c>
      <c r="O65" s="26">
        <f>Zarasai!D10</f>
        <v>313.39999999999998</v>
      </c>
      <c r="P65" s="26">
        <f>Zarasai!E10</f>
        <v>1.4700984600085372</v>
      </c>
      <c r="Q65" s="38">
        <f>Zarasai!G10</f>
        <v>14566.655278442091</v>
      </c>
    </row>
    <row r="66" spans="1:17" ht="12.75" customHeight="1">
      <c r="A66" s="280" t="s">
        <v>144</v>
      </c>
      <c r="B66" s="281"/>
      <c r="C66" s="21">
        <f>SUM(C6:C65)</f>
        <v>62348.599999999991</v>
      </c>
      <c r="D66" s="23">
        <f>SUM(D6:D65)/60</f>
        <v>2.1516666666666664</v>
      </c>
      <c r="E66" s="29">
        <f>SUM(E6:E65)/60</f>
        <v>209.53166666666661</v>
      </c>
      <c r="F66" s="21">
        <f>SUM(F6:F65)</f>
        <v>76560.7</v>
      </c>
      <c r="G66" s="23">
        <f>SUM(G6:G65)/60</f>
        <v>2.3216666666666663</v>
      </c>
      <c r="H66" s="29">
        <f>SUM(H6:H65)/60</f>
        <v>255.45166666666674</v>
      </c>
      <c r="I66" s="21">
        <f>SUM(I6:I65)</f>
        <v>113269.23999999999</v>
      </c>
      <c r="J66" s="23">
        <f>SUM(J6:J65)/60</f>
        <v>3.0276666666666681</v>
      </c>
      <c r="K66" s="29">
        <f>SUM(K6:K65)/60</f>
        <v>387.01416666666665</v>
      </c>
      <c r="L66" s="21">
        <f>SUM(L6:L65)</f>
        <v>124897.37</v>
      </c>
      <c r="M66" s="23">
        <f>SUM(M6:M65)/60</f>
        <v>3.2933333333333334</v>
      </c>
      <c r="N66" s="29">
        <f>SUM(N6:N65)/60</f>
        <v>17589.367166666667</v>
      </c>
      <c r="O66" s="21">
        <f>SUM(O6:O65)</f>
        <v>144869.89649899994</v>
      </c>
      <c r="P66" s="23">
        <f>SUM(P6:P65)/60</f>
        <v>4.2325801961097076</v>
      </c>
      <c r="Q66" s="29">
        <f>SUM(Q6:Q65)/60</f>
        <v>17753.204948584575</v>
      </c>
    </row>
  </sheetData>
  <sheetProtection algorithmName="SHA-512" hashValue="zSyox0q1mK8ypPj7esr+imurxGBmZlRZAS9lISRab83mqfEKIuIQN5Ux6UkbQ3ZGwERGCp63tZVG5Ne1JCmVPw==" saltValue="HjpXig9QQBeDm54AVfJTuQ==" spinCount="100000" sheet="1" objects="1" scenarios="1"/>
  <mergeCells count="9">
    <mergeCell ref="A1:H1"/>
    <mergeCell ref="O3:Q3"/>
    <mergeCell ref="A66:B66"/>
    <mergeCell ref="C3:E3"/>
    <mergeCell ref="A3:A4"/>
    <mergeCell ref="B3:B4"/>
    <mergeCell ref="F3:H3"/>
    <mergeCell ref="I3:K3"/>
    <mergeCell ref="L3:N3"/>
  </mergeCells>
  <phoneticPr fontId="8" type="noConversion"/>
  <conditionalFormatting sqref="O6:Q65">
    <cfRule type="cellIs" dxfId="183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92D050"/>
  </sheetPr>
  <dimension ref="A1:V37"/>
  <sheetViews>
    <sheetView workbookViewId="0">
      <selection activeCell="S13" sqref="S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135379.79999999999</v>
      </c>
      <c r="B10" s="276"/>
      <c r="C10" s="277"/>
      <c r="D10" s="53">
        <f>H26+H10</f>
        <v>2711.5899999999997</v>
      </c>
      <c r="E10" s="55">
        <f>IFERROR((D10*100)/A10,0)</f>
        <v>2.0029502185702741</v>
      </c>
      <c r="F10" s="19">
        <v>105058</v>
      </c>
      <c r="G10" s="56">
        <f>IFERROR((A10/F10*10000),0)</f>
        <v>12886.196196386756</v>
      </c>
      <c r="H10" s="34">
        <v>1181.33</v>
      </c>
      <c r="I10" s="38">
        <v>1181.33</v>
      </c>
      <c r="J10" s="38">
        <v>542</v>
      </c>
      <c r="K10" s="38">
        <v>542</v>
      </c>
      <c r="L10" s="38"/>
      <c r="M10" s="38"/>
      <c r="N10" s="38"/>
      <c r="O10" s="38"/>
      <c r="P10" s="57">
        <f>H10+J10+L10+N10</f>
        <v>1723.33</v>
      </c>
      <c r="Q10" s="57">
        <f>I10+K10+M10+O10</f>
        <v>1723.33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202</v>
      </c>
      <c r="I18" s="39"/>
      <c r="J18" s="38">
        <v>3.1</v>
      </c>
      <c r="K18" s="38"/>
      <c r="L18" s="26"/>
      <c r="M18" s="202">
        <f>SUM(E18:L18)</f>
        <v>205.1</v>
      </c>
      <c r="N18" s="203"/>
      <c r="O18" s="304">
        <f>SUM(A34:Q34)</f>
        <v>205.10000000000002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19.559999999999999</v>
      </c>
      <c r="F19" s="38">
        <v>31.58</v>
      </c>
      <c r="G19" s="38">
        <v>2.12</v>
      </c>
      <c r="H19" s="38">
        <v>93.91</v>
      </c>
      <c r="I19" s="414"/>
      <c r="J19" s="38">
        <v>165.96</v>
      </c>
      <c r="K19" s="38"/>
      <c r="L19" s="26">
        <v>562.55999999999995</v>
      </c>
      <c r="M19" s="202">
        <f t="shared" ref="M19:M24" si="0">SUM(E19:L19)</f>
        <v>875.68999999999994</v>
      </c>
      <c r="N19" s="203"/>
      <c r="O19" s="245">
        <v>848.01</v>
      </c>
      <c r="P19" s="246"/>
      <c r="Q19" s="65">
        <f>M19-O19</f>
        <v>27.67999999999995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23.9</v>
      </c>
      <c r="F24" s="40">
        <v>1.86</v>
      </c>
      <c r="G24" s="40">
        <v>0</v>
      </c>
      <c r="H24" s="40">
        <v>1234.3499999999999</v>
      </c>
      <c r="I24" s="40">
        <v>13.8</v>
      </c>
      <c r="J24" s="40">
        <v>41.1</v>
      </c>
      <c r="K24" s="40">
        <v>0</v>
      </c>
      <c r="L24" s="40">
        <v>8.94</v>
      </c>
      <c r="M24" s="202">
        <f t="shared" si="0"/>
        <v>1323.9499999999998</v>
      </c>
      <c r="N24" s="203"/>
      <c r="O24" s="306">
        <v>1176.33</v>
      </c>
      <c r="P24" s="307"/>
      <c r="Q24" s="65">
        <f t="shared" si="2"/>
        <v>147.61999999999989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43.459999999999994</v>
      </c>
      <c r="F26" s="41">
        <f t="shared" si="3"/>
        <v>33.44</v>
      </c>
      <c r="G26" s="41">
        <f t="shared" si="3"/>
        <v>2.12</v>
      </c>
      <c r="H26" s="41">
        <f t="shared" si="3"/>
        <v>1530.2599999999998</v>
      </c>
      <c r="I26" s="41">
        <f t="shared" si="3"/>
        <v>13.8</v>
      </c>
      <c r="J26" s="41">
        <f t="shared" si="3"/>
        <v>210.16</v>
      </c>
      <c r="K26" s="41">
        <f t="shared" si="3"/>
        <v>0</v>
      </c>
      <c r="L26" s="67">
        <f>SUM(L18:L25)</f>
        <v>571.5</v>
      </c>
      <c r="M26" s="233">
        <f>SUM(M18:N25)</f>
        <v>2404.7399999999998</v>
      </c>
      <c r="N26" s="234"/>
      <c r="O26" s="235">
        <f>SUM(O18:P25)</f>
        <v>2229.44</v>
      </c>
      <c r="P26" s="236"/>
      <c r="Q26" s="65">
        <f>M26-O26</f>
        <v>175.29999999999973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90.06</v>
      </c>
      <c r="D34" s="73">
        <v>12.9</v>
      </c>
      <c r="E34" s="73"/>
      <c r="F34" s="73">
        <v>6.9</v>
      </c>
      <c r="G34" s="73">
        <v>11.42</v>
      </c>
      <c r="H34" s="73">
        <v>0.1</v>
      </c>
      <c r="I34" s="73"/>
      <c r="J34" s="73"/>
      <c r="K34" s="73"/>
      <c r="L34" s="73"/>
      <c r="M34" s="73"/>
      <c r="N34" s="73">
        <v>0.2</v>
      </c>
      <c r="O34" s="73">
        <v>9.5299999999999994</v>
      </c>
      <c r="P34" s="73">
        <v>0.3</v>
      </c>
      <c r="Q34" s="73">
        <v>73.69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1.9189400140874564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34" priority="3" stopIfTrue="1" operator="equal">
      <formula>0</formula>
    </cfRule>
  </conditionalFormatting>
  <conditionalFormatting sqref="O23:O25">
    <cfRule type="cellIs" dxfId="133" priority="2" stopIfTrue="1" operator="equal">
      <formula>0</formula>
    </cfRule>
  </conditionalFormatting>
  <conditionalFormatting sqref="L23:L25">
    <cfRule type="cellIs" dxfId="13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tabColor rgb="FF92D050"/>
  </sheetPr>
  <dimension ref="A1:V37"/>
  <sheetViews>
    <sheetView workbookViewId="0">
      <selection activeCell="E49" sqref="E4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17517.099999999999</v>
      </c>
      <c r="B10" s="276"/>
      <c r="C10" s="277"/>
      <c r="D10" s="53">
        <f>H26+H10</f>
        <v>282.70000000000005</v>
      </c>
      <c r="E10" s="55">
        <f>IFERROR((D10*100)/A10,0)</f>
        <v>1.6138516078574654</v>
      </c>
      <c r="F10" s="19">
        <v>11702</v>
      </c>
      <c r="G10" s="56">
        <f>IFERROR((A10/F10*10000),0)</f>
        <v>14969.321483507092</v>
      </c>
      <c r="H10" s="34">
        <v>12.6</v>
      </c>
      <c r="I10" s="38">
        <v>12.6</v>
      </c>
      <c r="J10" s="38"/>
      <c r="K10" s="38"/>
      <c r="L10" s="38">
        <v>42.5</v>
      </c>
      <c r="M10" s="38">
        <v>42.5</v>
      </c>
      <c r="N10" s="38"/>
      <c r="O10" s="38"/>
      <c r="P10" s="57">
        <f>H10+J10+L10+N10</f>
        <v>55.1</v>
      </c>
      <c r="Q10" s="57">
        <f>I10+K10+M10+O10</f>
        <v>55.1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>
        <v>0.4</v>
      </c>
      <c r="H19" s="38">
        <v>5.5</v>
      </c>
      <c r="I19" s="38"/>
      <c r="J19" s="38"/>
      <c r="K19" s="38"/>
      <c r="L19" s="26">
        <v>4.3499999999999996</v>
      </c>
      <c r="M19" s="202">
        <f t="shared" ref="M19:M24" si="0">SUM(E19:L19)</f>
        <v>10.25</v>
      </c>
      <c r="N19" s="203"/>
      <c r="O19" s="245">
        <v>7.84</v>
      </c>
      <c r="P19" s="246"/>
      <c r="Q19" s="65">
        <f>M19-O19</f>
        <v>2.41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25.4</v>
      </c>
      <c r="F24" s="40">
        <v>4.9000000000000004</v>
      </c>
      <c r="G24" s="40">
        <v>0</v>
      </c>
      <c r="H24" s="40">
        <v>264.60000000000002</v>
      </c>
      <c r="I24" s="40">
        <v>0</v>
      </c>
      <c r="J24" s="40">
        <v>38.200000000000003</v>
      </c>
      <c r="K24" s="40">
        <v>0</v>
      </c>
      <c r="L24" s="40">
        <v>7</v>
      </c>
      <c r="M24" s="202">
        <f t="shared" si="0"/>
        <v>340.1</v>
      </c>
      <c r="N24" s="203"/>
      <c r="O24" s="306">
        <v>340.09999999999997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25.4</v>
      </c>
      <c r="F26" s="41">
        <f t="shared" si="3"/>
        <v>4.9000000000000004</v>
      </c>
      <c r="G26" s="41">
        <f t="shared" si="3"/>
        <v>0.4</v>
      </c>
      <c r="H26" s="41">
        <f t="shared" si="3"/>
        <v>270.10000000000002</v>
      </c>
      <c r="I26" s="41">
        <f t="shared" si="3"/>
        <v>0</v>
      </c>
      <c r="J26" s="41">
        <f t="shared" si="3"/>
        <v>38.200000000000003</v>
      </c>
      <c r="K26" s="41">
        <f t="shared" si="3"/>
        <v>0</v>
      </c>
      <c r="L26" s="67">
        <f>SUM(L18:L25)</f>
        <v>11.35</v>
      </c>
      <c r="M26" s="233">
        <f>SUM(M18:N25)</f>
        <v>350.35</v>
      </c>
      <c r="N26" s="234"/>
      <c r="O26" s="235">
        <f>SUM(O18:P25)</f>
        <v>347.93999999999994</v>
      </c>
      <c r="P26" s="236"/>
      <c r="Q26" s="65">
        <f>M26-O26</f>
        <v>2.4100000000000819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3.1191249359083915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31" priority="3" stopIfTrue="1" operator="equal">
      <formula>0</formula>
    </cfRule>
  </conditionalFormatting>
  <conditionalFormatting sqref="O23:O25">
    <cfRule type="cellIs" dxfId="130" priority="2" stopIfTrue="1" operator="equal">
      <formula>0</formula>
    </cfRule>
  </conditionalFormatting>
  <conditionalFormatting sqref="L23:L25">
    <cfRule type="cellIs" dxfId="129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tabColor rgb="FF92D050"/>
  </sheetPr>
  <dimension ref="A1:V37"/>
  <sheetViews>
    <sheetView workbookViewId="0">
      <selection activeCell="E3" sqref="E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72155</v>
      </c>
      <c r="B10" s="276"/>
      <c r="C10" s="277"/>
      <c r="D10" s="53">
        <f>H26+H10</f>
        <v>1598.4739999999999</v>
      </c>
      <c r="E10" s="55">
        <f>IFERROR((D10*100)/A10,0)</f>
        <v>2.2153336567112465</v>
      </c>
      <c r="F10" s="19">
        <v>49360</v>
      </c>
      <c r="G10" s="56">
        <f>IFERROR((A10/F10*10000),0)</f>
        <v>14618.111831442464</v>
      </c>
      <c r="H10" s="34">
        <v>198.7</v>
      </c>
      <c r="I10" s="38">
        <v>149.30000000000001</v>
      </c>
      <c r="J10" s="38">
        <v>611</v>
      </c>
      <c r="K10" s="38">
        <v>608.6</v>
      </c>
      <c r="L10" s="38">
        <v>38.200000000000003</v>
      </c>
      <c r="M10" s="38">
        <v>21</v>
      </c>
      <c r="N10" s="38"/>
      <c r="O10" s="38"/>
      <c r="P10" s="57">
        <f>H10+J10+L10+N10</f>
        <v>847.90000000000009</v>
      </c>
      <c r="Q10" s="57">
        <f>I10+K10+M10+O10</f>
        <v>778.90000000000009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76.099999999999994</v>
      </c>
      <c r="I18" s="39"/>
      <c r="J18" s="38"/>
      <c r="K18" s="38"/>
      <c r="L18" s="26"/>
      <c r="M18" s="202">
        <f>SUM(E18:L18)</f>
        <v>76.099999999999994</v>
      </c>
      <c r="N18" s="203"/>
      <c r="O18" s="304">
        <f>SUM(A34:Q34)</f>
        <v>73.902999999999992</v>
      </c>
      <c r="P18" s="305"/>
      <c r="Q18" s="65">
        <f>M18-O18</f>
        <v>2.1970000000000027</v>
      </c>
      <c r="R18" s="66" t="str">
        <f>IF(Q18="","",IF(Q18&gt;0,"Nepanaudotos lėšos",IF(Q18&lt;0,"Išleista daugiau negu buvo gauta lėšų","")))</f>
        <v>Nepanaudotos lėšos</v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0.34</v>
      </c>
      <c r="F19" s="38">
        <v>17.885999999999999</v>
      </c>
      <c r="G19" s="38"/>
      <c r="H19" s="38">
        <v>97.262</v>
      </c>
      <c r="I19" s="38"/>
      <c r="J19" s="38">
        <v>32.926000000000002</v>
      </c>
      <c r="K19" s="38"/>
      <c r="L19" s="26">
        <v>101.136</v>
      </c>
      <c r="M19" s="202">
        <f t="shared" ref="M19:M24" si="0">SUM(E19:L19)</f>
        <v>249.54999999999998</v>
      </c>
      <c r="N19" s="203"/>
      <c r="O19" s="245">
        <v>221.64699999999999</v>
      </c>
      <c r="P19" s="246"/>
      <c r="Q19" s="65">
        <f>M19-O19</f>
        <v>27.902999999999992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>
        <v>32.54</v>
      </c>
      <c r="G20" s="38"/>
      <c r="H20" s="38">
        <v>499.61200000000002</v>
      </c>
      <c r="I20" s="38"/>
      <c r="J20" s="38">
        <v>22.73</v>
      </c>
      <c r="K20" s="38"/>
      <c r="L20" s="26">
        <v>336.87700000000001</v>
      </c>
      <c r="M20" s="202">
        <f t="shared" si="0"/>
        <v>891.75900000000001</v>
      </c>
      <c r="N20" s="203"/>
      <c r="O20" s="245">
        <v>844.17</v>
      </c>
      <c r="P20" s="246"/>
      <c r="Q20" s="65">
        <f t="shared" ref="Q20:Q25" si="2">M20-O20</f>
        <v>47.589000000000055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6.6</v>
      </c>
      <c r="F23" s="40">
        <v>0</v>
      </c>
      <c r="G23" s="40">
        <v>48.6</v>
      </c>
      <c r="H23" s="40">
        <v>726.8</v>
      </c>
      <c r="I23" s="40">
        <v>12.1</v>
      </c>
      <c r="J23" s="40">
        <v>64.400000000000006</v>
      </c>
      <c r="K23" s="40">
        <v>0</v>
      </c>
      <c r="L23" s="40">
        <v>5.0999999999999996</v>
      </c>
      <c r="M23" s="202">
        <f t="shared" si="0"/>
        <v>863.6</v>
      </c>
      <c r="N23" s="203"/>
      <c r="O23" s="306">
        <v>839.16000000000008</v>
      </c>
      <c r="P23" s="307"/>
      <c r="Q23" s="65">
        <f t="shared" si="2"/>
        <v>24.439999999999941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6.9399999999999995</v>
      </c>
      <c r="F26" s="41">
        <f t="shared" si="3"/>
        <v>50.426000000000002</v>
      </c>
      <c r="G26" s="41">
        <f t="shared" si="3"/>
        <v>48.6</v>
      </c>
      <c r="H26" s="41">
        <f t="shared" si="3"/>
        <v>1399.7739999999999</v>
      </c>
      <c r="I26" s="41">
        <f t="shared" si="3"/>
        <v>12.1</v>
      </c>
      <c r="J26" s="41">
        <f t="shared" si="3"/>
        <v>120.05600000000001</v>
      </c>
      <c r="K26" s="41">
        <f t="shared" si="3"/>
        <v>0</v>
      </c>
      <c r="L26" s="67">
        <f>SUM(L18:L25)</f>
        <v>443.11300000000006</v>
      </c>
      <c r="M26" s="233">
        <f>SUM(M18:N25)</f>
        <v>2081.009</v>
      </c>
      <c r="N26" s="234"/>
      <c r="O26" s="235">
        <f>SUM(O18:P25)</f>
        <v>1978.8799999999999</v>
      </c>
      <c r="P26" s="236"/>
      <c r="Q26" s="65">
        <f>M26-O26</f>
        <v>102.12900000000013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43.558</v>
      </c>
      <c r="D34" s="73">
        <v>15.4</v>
      </c>
      <c r="E34" s="73">
        <v>10.172000000000001</v>
      </c>
      <c r="F34" s="73">
        <v>2.5249999999999999</v>
      </c>
      <c r="G34" s="73"/>
      <c r="H34" s="73"/>
      <c r="I34" s="73"/>
      <c r="J34" s="73"/>
      <c r="K34" s="73"/>
      <c r="L34" s="73"/>
      <c r="M34" s="73"/>
      <c r="N34" s="73"/>
      <c r="O34" s="73">
        <v>1.1000000000000001</v>
      </c>
      <c r="P34" s="73">
        <v>0.2</v>
      </c>
      <c r="Q34" s="73">
        <v>0.94799999999999995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4.8804700162074557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28" priority="3" stopIfTrue="1" operator="equal">
      <formula>0</formula>
    </cfRule>
  </conditionalFormatting>
  <conditionalFormatting sqref="O23:O25">
    <cfRule type="cellIs" dxfId="127" priority="2" stopIfTrue="1" operator="equal">
      <formula>0</formula>
    </cfRule>
  </conditionalFormatting>
  <conditionalFormatting sqref="L23:L25">
    <cfRule type="cellIs" dxfId="12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92D050"/>
  </sheetPr>
  <dimension ref="A1:V37"/>
  <sheetViews>
    <sheetView workbookViewId="0">
      <selection activeCell="I41" sqref="I4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38894</v>
      </c>
      <c r="B10" s="276"/>
      <c r="C10" s="277"/>
      <c r="D10" s="53">
        <f>H26+H10</f>
        <v>403.5</v>
      </c>
      <c r="E10" s="55">
        <f>IFERROR((D10*100)/A10,0)</f>
        <v>1.0374350799609193</v>
      </c>
      <c r="F10" s="19">
        <v>26025</v>
      </c>
      <c r="G10" s="56">
        <f>IFERROR((A10/F10*10000),0)</f>
        <v>14944.860710854948</v>
      </c>
      <c r="H10" s="34">
        <v>13</v>
      </c>
      <c r="I10" s="38">
        <v>13</v>
      </c>
      <c r="J10" s="38"/>
      <c r="K10" s="38"/>
      <c r="L10" s="38"/>
      <c r="M10" s="38"/>
      <c r="N10" s="38"/>
      <c r="O10" s="38"/>
      <c r="P10" s="57">
        <f>H10+J10+L10+N10</f>
        <v>13</v>
      </c>
      <c r="Q10" s="57">
        <f>I10+K10+M10+O10</f>
        <v>13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>
        <v>15.3</v>
      </c>
      <c r="G18" s="38"/>
      <c r="H18" s="38">
        <v>20</v>
      </c>
      <c r="I18" s="39"/>
      <c r="J18" s="38"/>
      <c r="K18" s="38"/>
      <c r="L18" s="26"/>
      <c r="M18" s="202">
        <f>SUM(E18:L18)</f>
        <v>35.299999999999997</v>
      </c>
      <c r="N18" s="203"/>
      <c r="O18" s="304">
        <f>SUM(A34:Q34)</f>
        <v>35.299999999999997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16.600000000000001</v>
      </c>
      <c r="I19" s="38"/>
      <c r="J19" s="38"/>
      <c r="K19" s="38"/>
      <c r="L19" s="26"/>
      <c r="M19" s="202">
        <f t="shared" ref="M19:M24" si="0">SUM(E19:L19)</f>
        <v>16.600000000000001</v>
      </c>
      <c r="N19" s="203"/>
      <c r="O19" s="245">
        <v>16.600000000000001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17.5</v>
      </c>
      <c r="F24" s="40">
        <v>0</v>
      </c>
      <c r="G24" s="40">
        <v>0</v>
      </c>
      <c r="H24" s="40">
        <v>353.9</v>
      </c>
      <c r="I24" s="40">
        <v>4.4000000000000004</v>
      </c>
      <c r="J24" s="40">
        <v>11</v>
      </c>
      <c r="K24" s="40">
        <v>0</v>
      </c>
      <c r="L24" s="40">
        <v>0.3</v>
      </c>
      <c r="M24" s="202">
        <f t="shared" si="0"/>
        <v>387.09999999999997</v>
      </c>
      <c r="N24" s="203"/>
      <c r="O24" s="306">
        <v>387.1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17.5</v>
      </c>
      <c r="F26" s="41">
        <f t="shared" si="3"/>
        <v>15.3</v>
      </c>
      <c r="G26" s="41">
        <f t="shared" si="3"/>
        <v>0</v>
      </c>
      <c r="H26" s="41">
        <f t="shared" si="3"/>
        <v>390.5</v>
      </c>
      <c r="I26" s="41">
        <f t="shared" si="3"/>
        <v>4.4000000000000004</v>
      </c>
      <c r="J26" s="41">
        <f t="shared" si="3"/>
        <v>11</v>
      </c>
      <c r="K26" s="41">
        <f t="shared" si="3"/>
        <v>0</v>
      </c>
      <c r="L26" s="67">
        <f>SUM(L18:L25)</f>
        <v>0.3</v>
      </c>
      <c r="M26" s="233">
        <f>SUM(M18:N25)</f>
        <v>438.99999999999994</v>
      </c>
      <c r="N26" s="234"/>
      <c r="O26" s="235">
        <f>SUM(O18:P25)</f>
        <v>439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>
        <v>12</v>
      </c>
      <c r="E34" s="73"/>
      <c r="F34" s="73"/>
      <c r="G34" s="73"/>
      <c r="H34" s="73"/>
      <c r="I34" s="73"/>
      <c r="J34" s="73">
        <v>17.3</v>
      </c>
      <c r="K34" s="73"/>
      <c r="L34" s="73"/>
      <c r="M34" s="73">
        <v>1</v>
      </c>
      <c r="N34" s="73"/>
      <c r="O34" s="73">
        <v>5</v>
      </c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2.5782901056676271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25" priority="3" stopIfTrue="1" operator="equal">
      <formula>0</formula>
    </cfRule>
  </conditionalFormatting>
  <conditionalFormatting sqref="O23:O25">
    <cfRule type="cellIs" dxfId="124" priority="2" stopIfTrue="1" operator="equal">
      <formula>0</formula>
    </cfRule>
  </conditionalFormatting>
  <conditionalFormatting sqref="L23:L25">
    <cfRule type="cellIs" dxfId="123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92D050"/>
  </sheetPr>
  <dimension ref="A1:V37"/>
  <sheetViews>
    <sheetView workbookViewId="0">
      <selection activeCell="E51" sqref="E5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197611.7</v>
      </c>
      <c r="B10" s="276"/>
      <c r="C10" s="277"/>
      <c r="D10" s="53">
        <f>H26+H10</f>
        <v>12317.784</v>
      </c>
      <c r="E10" s="55">
        <f>IFERROR((D10*100)/A10,0)</f>
        <v>6.2333272776864925</v>
      </c>
      <c r="F10" s="19">
        <v>149056</v>
      </c>
      <c r="G10" s="56">
        <f>IFERROR((A10/F10*10000),0)</f>
        <v>13257.547498926579</v>
      </c>
      <c r="H10" s="34">
        <v>3559.1</v>
      </c>
      <c r="I10" s="38">
        <v>3345.71</v>
      </c>
      <c r="J10" s="38">
        <v>268.8</v>
      </c>
      <c r="K10" s="38">
        <v>268.8</v>
      </c>
      <c r="L10" s="38">
        <v>244.2</v>
      </c>
      <c r="M10" s="38">
        <v>230.92</v>
      </c>
      <c r="N10" s="38">
        <v>0</v>
      </c>
      <c r="O10" s="38">
        <v>0</v>
      </c>
      <c r="P10" s="57">
        <f>H10+J10+L10+N10</f>
        <v>4072.1</v>
      </c>
      <c r="Q10" s="57">
        <f>I10+K10+M10+O10</f>
        <v>3845.4300000000003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1270.8</v>
      </c>
      <c r="I18" s="39"/>
      <c r="J18" s="38">
        <v>100.5</v>
      </c>
      <c r="K18" s="38"/>
      <c r="L18" s="26">
        <v>219.5</v>
      </c>
      <c r="M18" s="202">
        <f>SUM(E18:L18)</f>
        <v>1590.8</v>
      </c>
      <c r="N18" s="203"/>
      <c r="O18" s="304">
        <f>SUM(A34:Q34)</f>
        <v>1549.2400000000002</v>
      </c>
      <c r="P18" s="305"/>
      <c r="Q18" s="65">
        <f>M18-O18</f>
        <v>41.559999999999718</v>
      </c>
      <c r="R18" s="66" t="str">
        <f>IF(Q18="","",IF(Q18&gt;0,"Nepanaudotos lėšos",IF(Q18&lt;0,"Išleista daugiau negu buvo gauta lėšų","")))</f>
        <v>Nepanaudotos lėšos</v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74.606999999999999</v>
      </c>
      <c r="F19" s="38">
        <v>109.96299999999999</v>
      </c>
      <c r="G19" s="38">
        <v>36.427</v>
      </c>
      <c r="H19" s="38">
        <v>632.13</v>
      </c>
      <c r="I19" s="38"/>
      <c r="J19" s="38">
        <v>79.093999999999994</v>
      </c>
      <c r="K19" s="38"/>
      <c r="L19" s="26">
        <v>363.98899999999998</v>
      </c>
      <c r="M19" s="202">
        <f t="shared" ref="M19:M24" si="0">SUM(E19:L19)</f>
        <v>1296.21</v>
      </c>
      <c r="N19" s="203"/>
      <c r="O19" s="245">
        <v>1194.3699999999999</v>
      </c>
      <c r="P19" s="246"/>
      <c r="Q19" s="65">
        <f>M19-O19</f>
        <v>101.84000000000015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>
        <v>27.623000000000001</v>
      </c>
      <c r="F20" s="38">
        <v>172.512</v>
      </c>
      <c r="G20" s="38">
        <v>15.914</v>
      </c>
      <c r="H20" s="38">
        <v>2702.22</v>
      </c>
      <c r="I20" s="38"/>
      <c r="J20" s="38">
        <v>430.92399999999998</v>
      </c>
      <c r="K20" s="38">
        <v>3.3</v>
      </c>
      <c r="L20" s="26">
        <v>987.53</v>
      </c>
      <c r="M20" s="202">
        <f t="shared" si="0"/>
        <v>4340.0230000000001</v>
      </c>
      <c r="N20" s="203"/>
      <c r="O20" s="245">
        <v>4275.84</v>
      </c>
      <c r="P20" s="246"/>
      <c r="Q20" s="65">
        <f t="shared" ref="Q20:Q25" si="2">M20-O20</f>
        <v>64.182999999999993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>
        <v>18</v>
      </c>
      <c r="G21" s="38"/>
      <c r="H21" s="38">
        <v>70.334000000000003</v>
      </c>
      <c r="I21" s="38"/>
      <c r="J21" s="38">
        <v>4.21</v>
      </c>
      <c r="K21" s="38"/>
      <c r="L21" s="26">
        <v>72.150000000000006</v>
      </c>
      <c r="M21" s="202">
        <f t="shared" si="0"/>
        <v>164.69400000000002</v>
      </c>
      <c r="N21" s="203"/>
      <c r="O21" s="245">
        <v>146.91</v>
      </c>
      <c r="P21" s="246"/>
      <c r="Q21" s="65">
        <f t="shared" si="2"/>
        <v>17.78400000000002</v>
      </c>
      <c r="R21" s="66" t="str">
        <f t="shared" si="1"/>
        <v>Nepanaudotos lėšos</v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4083.2</v>
      </c>
      <c r="I23" s="40">
        <v>33.76</v>
      </c>
      <c r="J23" s="40">
        <v>4.9000000000000004</v>
      </c>
      <c r="K23" s="40">
        <v>0</v>
      </c>
      <c r="L23" s="40">
        <v>196.73</v>
      </c>
      <c r="M23" s="202">
        <f t="shared" si="0"/>
        <v>4318.5899999999992</v>
      </c>
      <c r="N23" s="203"/>
      <c r="O23" s="306">
        <v>4280.76</v>
      </c>
      <c r="P23" s="307"/>
      <c r="Q23" s="65">
        <f t="shared" si="2"/>
        <v>37.829999999999018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102.23</v>
      </c>
      <c r="F26" s="41">
        <f t="shared" si="3"/>
        <v>300.47500000000002</v>
      </c>
      <c r="G26" s="41">
        <f t="shared" si="3"/>
        <v>52.341000000000001</v>
      </c>
      <c r="H26" s="41">
        <f t="shared" si="3"/>
        <v>8758.6839999999993</v>
      </c>
      <c r="I26" s="41">
        <f t="shared" si="3"/>
        <v>33.76</v>
      </c>
      <c r="J26" s="41">
        <f t="shared" si="3"/>
        <v>619.62800000000004</v>
      </c>
      <c r="K26" s="41">
        <f t="shared" si="3"/>
        <v>3.3</v>
      </c>
      <c r="L26" s="67">
        <f>SUM(L18:L25)</f>
        <v>1839.8990000000001</v>
      </c>
      <c r="M26" s="233">
        <f>SUM(M18:N25)</f>
        <v>11710.316999999999</v>
      </c>
      <c r="N26" s="234"/>
      <c r="O26" s="235">
        <f>SUM(O18:P25)</f>
        <v>11447.12</v>
      </c>
      <c r="P26" s="236"/>
      <c r="Q26" s="65">
        <f>M26-O26</f>
        <v>263.1969999999983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766.4</v>
      </c>
      <c r="D34" s="73"/>
      <c r="E34" s="73"/>
      <c r="F34" s="73"/>
      <c r="G34" s="73"/>
      <c r="H34" s="73"/>
      <c r="I34" s="73"/>
      <c r="J34" s="73">
        <v>430.3</v>
      </c>
      <c r="K34" s="73"/>
      <c r="L34" s="73"/>
      <c r="M34" s="73"/>
      <c r="N34" s="73"/>
      <c r="O34" s="73">
        <v>28</v>
      </c>
      <c r="P34" s="73">
        <v>83.9</v>
      </c>
      <c r="Q34" s="73">
        <v>240.64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8.2063117217689996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22" priority="3" stopIfTrue="1" operator="equal">
      <formula>0</formula>
    </cfRule>
  </conditionalFormatting>
  <conditionalFormatting sqref="O23:O25">
    <cfRule type="cellIs" dxfId="121" priority="2" stopIfTrue="1" operator="equal">
      <formula>0</formula>
    </cfRule>
  </conditionalFormatting>
  <conditionalFormatting sqref="L23:L25">
    <cfRule type="cellIs" dxfId="12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92D050"/>
  </sheetPr>
  <dimension ref="A1:V37"/>
  <sheetViews>
    <sheetView workbookViewId="0">
      <selection activeCell="S40" sqref="S40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287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75119.3</v>
      </c>
      <c r="B10" s="276"/>
      <c r="C10" s="277"/>
      <c r="D10" s="53">
        <f>H26+H10</f>
        <v>2246.12</v>
      </c>
      <c r="E10" s="55">
        <f>IFERROR((D10*100)/A10,0)</f>
        <v>2.9900704612529667</v>
      </c>
      <c r="F10" s="19">
        <v>66939</v>
      </c>
      <c r="G10" s="56">
        <f>IFERROR((A10/F10*10000),0)</f>
        <v>11222.052913846936</v>
      </c>
      <c r="H10" s="34">
        <v>654.79999999999995</v>
      </c>
      <c r="I10" s="38">
        <v>654.79999999999995</v>
      </c>
      <c r="J10" s="38"/>
      <c r="K10" s="38"/>
      <c r="L10" s="38"/>
      <c r="M10" s="38"/>
      <c r="N10" s="38"/>
      <c r="O10" s="38"/>
      <c r="P10" s="57">
        <f>H10+J10+L10+N10</f>
        <v>654.79999999999995</v>
      </c>
      <c r="Q10" s="57">
        <f>I10+K10+M10+O10</f>
        <v>654.79999999999995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108.32</v>
      </c>
      <c r="I19" s="38"/>
      <c r="J19" s="38"/>
      <c r="K19" s="38"/>
      <c r="L19" s="26">
        <v>122.03</v>
      </c>
      <c r="M19" s="202">
        <f t="shared" ref="M19:M24" si="0">SUM(E19:L19)</f>
        <v>230.35</v>
      </c>
      <c r="N19" s="203"/>
      <c r="O19" s="245">
        <v>230.35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528.79999999999995</v>
      </c>
      <c r="I20" s="38"/>
      <c r="J20" s="38">
        <v>54.4</v>
      </c>
      <c r="K20" s="38">
        <v>82.8</v>
      </c>
      <c r="L20" s="26">
        <v>302.5</v>
      </c>
      <c r="M20" s="202">
        <f t="shared" si="0"/>
        <v>968.49999999999989</v>
      </c>
      <c r="N20" s="203"/>
      <c r="O20" s="245">
        <v>968.5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954.2</v>
      </c>
      <c r="I23" s="40">
        <v>3.6</v>
      </c>
      <c r="J23" s="40">
        <v>46.4</v>
      </c>
      <c r="K23" s="40">
        <v>0</v>
      </c>
      <c r="L23" s="40">
        <v>0.2</v>
      </c>
      <c r="M23" s="202">
        <f t="shared" si="0"/>
        <v>1004.4000000000001</v>
      </c>
      <c r="N23" s="203"/>
      <c r="O23" s="306">
        <v>1004.4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0</v>
      </c>
      <c r="H26" s="41">
        <f t="shared" si="3"/>
        <v>1591.32</v>
      </c>
      <c r="I26" s="41">
        <f t="shared" si="3"/>
        <v>3.6</v>
      </c>
      <c r="J26" s="41">
        <f t="shared" si="3"/>
        <v>100.8</v>
      </c>
      <c r="K26" s="41">
        <f t="shared" si="3"/>
        <v>82.8</v>
      </c>
      <c r="L26" s="67">
        <f>SUM(L18:L25)</f>
        <v>424.72999999999996</v>
      </c>
      <c r="M26" s="233">
        <f>SUM(M18:N25)</f>
        <v>2203.25</v>
      </c>
      <c r="N26" s="234"/>
      <c r="O26" s="235">
        <f>SUM(O18:P25)</f>
        <v>2203.25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2.2692301946548352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19" priority="3" stopIfTrue="1" operator="equal">
      <formula>0</formula>
    </cfRule>
  </conditionalFormatting>
  <conditionalFormatting sqref="O23:O25">
    <cfRule type="cellIs" dxfId="118" priority="2" stopIfTrue="1" operator="equal">
      <formula>0</formula>
    </cfRule>
  </conditionalFormatting>
  <conditionalFormatting sqref="L23:L25">
    <cfRule type="cellIs" dxfId="117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92D050"/>
  </sheetPr>
  <dimension ref="A1:V992"/>
  <sheetViews>
    <sheetView workbookViewId="0">
      <selection activeCell="T34" sqref="T34"/>
    </sheetView>
  </sheetViews>
  <sheetFormatPr defaultRowHeight="15.75"/>
  <cols>
    <col min="1" max="1" width="2.5" style="104" customWidth="1"/>
    <col min="2" max="2" width="7.125" style="104" customWidth="1"/>
    <col min="3" max="3" width="5.625" style="104" customWidth="1"/>
    <col min="4" max="4" width="9.375" style="104" customWidth="1"/>
    <col min="5" max="6" width="8.25" style="104" customWidth="1"/>
    <col min="7" max="8" width="8.125" style="104" customWidth="1"/>
    <col min="9" max="9" width="7" style="104" customWidth="1"/>
    <col min="10" max="10" width="8.25" style="104" customWidth="1"/>
    <col min="11" max="11" width="7.25" style="104" customWidth="1"/>
    <col min="12" max="12" width="9.625" style="104" customWidth="1"/>
    <col min="13" max="13" width="5.75" style="104" customWidth="1"/>
    <col min="14" max="14" width="7.125" style="104" customWidth="1"/>
    <col min="15" max="15" width="5.625" style="104" customWidth="1"/>
    <col min="16" max="17" width="5" style="104" customWidth="1"/>
    <col min="18" max="18" width="3.25" customWidth="1"/>
  </cols>
  <sheetData>
    <row r="1" spans="1:22" ht="14.25" customHeight="1">
      <c r="A1" s="316" t="s">
        <v>289</v>
      </c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7"/>
      <c r="Q1" s="317"/>
    </row>
    <row r="2" spans="1:22" ht="9.75" customHeight="1">
      <c r="A2" s="335" t="s">
        <v>212</v>
      </c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</row>
    <row r="3" spans="1:22" ht="9.75" customHeight="1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</row>
    <row r="4" spans="1:22">
      <c r="A4" s="101" t="s">
        <v>262</v>
      </c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3"/>
      <c r="O4" s="103"/>
      <c r="P4" s="103"/>
    </row>
    <row r="5" spans="1:22" ht="13.5" customHeight="1">
      <c r="A5" s="101" t="s">
        <v>213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3"/>
      <c r="O5" s="103"/>
      <c r="P5" s="103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323" t="s">
        <v>12</v>
      </c>
      <c r="B6" s="324"/>
      <c r="C6" s="325"/>
      <c r="D6" s="339" t="s">
        <v>214</v>
      </c>
      <c r="E6" s="339" t="s">
        <v>215</v>
      </c>
      <c r="F6" s="339" t="s">
        <v>15</v>
      </c>
      <c r="G6" s="341" t="s">
        <v>263</v>
      </c>
      <c r="H6" s="344" t="s">
        <v>197</v>
      </c>
      <c r="I6" s="314"/>
      <c r="J6" s="314"/>
      <c r="K6" s="314"/>
      <c r="L6" s="314"/>
      <c r="M6" s="314"/>
      <c r="N6" s="314"/>
      <c r="O6" s="314"/>
      <c r="P6" s="314"/>
      <c r="Q6" s="312"/>
      <c r="S6" s="308"/>
      <c r="T6" s="308"/>
      <c r="U6" s="308"/>
      <c r="V6" s="308"/>
    </row>
    <row r="7" spans="1:22" ht="21" customHeight="1">
      <c r="A7" s="336"/>
      <c r="B7" s="337"/>
      <c r="C7" s="338"/>
      <c r="D7" s="340"/>
      <c r="E7" s="340"/>
      <c r="F7" s="340"/>
      <c r="G7" s="342"/>
      <c r="H7" s="345" t="s">
        <v>198</v>
      </c>
      <c r="I7" s="312"/>
      <c r="J7" s="346" t="s">
        <v>199</v>
      </c>
      <c r="K7" s="312"/>
      <c r="L7" s="347" t="s">
        <v>200</v>
      </c>
      <c r="M7" s="312"/>
      <c r="N7" s="347" t="s">
        <v>201</v>
      </c>
      <c r="O7" s="312"/>
      <c r="P7" s="348" t="s">
        <v>17</v>
      </c>
      <c r="Q7" s="312"/>
      <c r="S7" s="308"/>
      <c r="T7" s="308"/>
      <c r="U7" s="308"/>
      <c r="V7" s="308"/>
    </row>
    <row r="8" spans="1:22" ht="56.25" customHeight="1">
      <c r="A8" s="326"/>
      <c r="B8" s="317"/>
      <c r="C8" s="327"/>
      <c r="D8" s="322"/>
      <c r="E8" s="322"/>
      <c r="F8" s="322"/>
      <c r="G8" s="343"/>
      <c r="H8" s="105" t="s">
        <v>202</v>
      </c>
      <c r="I8" s="106" t="s">
        <v>203</v>
      </c>
      <c r="J8" s="106" t="s">
        <v>202</v>
      </c>
      <c r="K8" s="106" t="s">
        <v>203</v>
      </c>
      <c r="L8" s="106" t="s">
        <v>202</v>
      </c>
      <c r="M8" s="106" t="s">
        <v>203</v>
      </c>
      <c r="N8" s="106" t="s">
        <v>202</v>
      </c>
      <c r="O8" s="106" t="s">
        <v>203</v>
      </c>
      <c r="P8" s="106" t="s">
        <v>202</v>
      </c>
      <c r="Q8" s="106" t="s">
        <v>203</v>
      </c>
      <c r="S8" s="308"/>
      <c r="T8" s="308"/>
      <c r="U8" s="308"/>
      <c r="V8" s="308"/>
    </row>
    <row r="9" spans="1:22" ht="9" customHeight="1">
      <c r="A9" s="313">
        <v>1</v>
      </c>
      <c r="B9" s="314"/>
      <c r="C9" s="312"/>
      <c r="D9" s="107">
        <v>2</v>
      </c>
      <c r="E9" s="107">
        <v>4</v>
      </c>
      <c r="F9" s="108">
        <v>5</v>
      </c>
      <c r="G9" s="109">
        <v>6</v>
      </c>
      <c r="H9" s="110">
        <v>7</v>
      </c>
      <c r="I9" s="111">
        <v>8</v>
      </c>
      <c r="J9" s="111">
        <v>9</v>
      </c>
      <c r="K9" s="111">
        <v>10</v>
      </c>
      <c r="L9" s="111">
        <v>11</v>
      </c>
      <c r="M9" s="111">
        <v>12</v>
      </c>
      <c r="N9" s="111">
        <v>13</v>
      </c>
      <c r="O9" s="111">
        <v>14</v>
      </c>
      <c r="P9" s="111">
        <v>10</v>
      </c>
      <c r="Q9" s="111"/>
      <c r="S9" s="308"/>
      <c r="T9" s="308"/>
      <c r="U9" s="308"/>
      <c r="V9" s="308"/>
    </row>
    <row r="10" spans="1:22" ht="15.75" customHeight="1">
      <c r="A10" s="315">
        <v>48451.4</v>
      </c>
      <c r="B10" s="314"/>
      <c r="C10" s="312"/>
      <c r="D10" s="112">
        <f>H26+H10</f>
        <v>1660.9</v>
      </c>
      <c r="E10" s="113">
        <f>IFERROR((D10*100)/A10,0)</f>
        <v>3.4279711215774982</v>
      </c>
      <c r="F10" s="114">
        <v>37415</v>
      </c>
      <c r="G10" s="115">
        <f>IFERROR((A10/F10*10000),0)</f>
        <v>12949.726045703595</v>
      </c>
      <c r="H10" s="116">
        <v>1047.3</v>
      </c>
      <c r="I10" s="117">
        <v>318.7</v>
      </c>
      <c r="J10" s="117">
        <v>0</v>
      </c>
      <c r="K10" s="117">
        <v>0</v>
      </c>
      <c r="L10" s="117">
        <v>0</v>
      </c>
      <c r="M10" s="117">
        <v>0</v>
      </c>
      <c r="N10" s="117">
        <v>0</v>
      </c>
      <c r="O10" s="117">
        <v>0</v>
      </c>
      <c r="P10" s="118">
        <f>H10+J10+L10+N10</f>
        <v>1047.3</v>
      </c>
      <c r="Q10" s="118">
        <f>I10+K10+M10+O10</f>
        <v>318.7</v>
      </c>
      <c r="S10" s="308"/>
      <c r="T10" s="308"/>
      <c r="U10" s="308"/>
      <c r="V10" s="308"/>
    </row>
    <row r="11" spans="1:22" ht="7.5" customHeight="1">
      <c r="A11" s="119"/>
      <c r="B11" s="119"/>
      <c r="C11" s="119"/>
      <c r="D11" s="119"/>
      <c r="E11" s="120"/>
      <c r="F11" s="120"/>
      <c r="G11" s="120"/>
      <c r="H11" s="121"/>
      <c r="I11" s="102"/>
      <c r="J11" s="102"/>
      <c r="K11" s="102"/>
      <c r="L11" s="102"/>
      <c r="M11" s="102"/>
      <c r="N11" s="103"/>
      <c r="O11" s="103"/>
      <c r="P11" s="103"/>
    </row>
    <row r="12" spans="1:22" ht="10.5" customHeight="1">
      <c r="A12" s="122"/>
      <c r="B12" s="103"/>
      <c r="C12" s="103"/>
      <c r="D12" s="103"/>
      <c r="E12" s="103"/>
      <c r="F12" s="103"/>
      <c r="G12" s="103"/>
      <c r="H12" s="103"/>
      <c r="I12" s="103"/>
      <c r="J12" s="102"/>
      <c r="K12" s="102"/>
      <c r="L12" s="102"/>
      <c r="M12" s="102"/>
      <c r="N12" s="103"/>
      <c r="O12" s="103"/>
      <c r="P12" s="103"/>
    </row>
    <row r="13" spans="1:22">
      <c r="A13" s="119"/>
      <c r="B13" s="119"/>
      <c r="C13" s="119"/>
      <c r="D13" s="119"/>
      <c r="E13" s="121"/>
      <c r="F13" s="121"/>
      <c r="G13" s="121"/>
      <c r="H13" s="121"/>
      <c r="I13" s="102"/>
      <c r="J13" s="102"/>
      <c r="K13" s="102"/>
      <c r="L13" s="102"/>
      <c r="M13" s="102"/>
      <c r="N13" s="103"/>
      <c r="O13" s="103"/>
      <c r="P13" s="103"/>
    </row>
    <row r="14" spans="1:22" s="12" customFormat="1" ht="21.75" customHeight="1">
      <c r="A14" s="320" t="s">
        <v>217</v>
      </c>
      <c r="B14" s="317"/>
      <c r="C14" s="317"/>
      <c r="D14" s="317"/>
      <c r="E14" s="317"/>
      <c r="F14" s="317"/>
      <c r="G14" s="317"/>
      <c r="H14" s="317"/>
      <c r="I14" s="317"/>
      <c r="J14" s="317"/>
      <c r="K14" s="317"/>
      <c r="L14" s="317"/>
      <c r="M14" s="317"/>
      <c r="N14" s="102"/>
      <c r="O14" s="102"/>
      <c r="P14" s="123"/>
      <c r="Q14" s="102"/>
    </row>
    <row r="15" spans="1:22" ht="12.75" customHeight="1">
      <c r="A15" s="321" t="s">
        <v>0</v>
      </c>
      <c r="B15" s="323" t="s">
        <v>10</v>
      </c>
      <c r="C15" s="324"/>
      <c r="D15" s="325"/>
      <c r="E15" s="328" t="s">
        <v>18</v>
      </c>
      <c r="F15" s="314"/>
      <c r="G15" s="314"/>
      <c r="H15" s="314"/>
      <c r="I15" s="314"/>
      <c r="J15" s="314"/>
      <c r="K15" s="314"/>
      <c r="L15" s="312"/>
      <c r="M15" s="329" t="s">
        <v>208</v>
      </c>
      <c r="N15" s="330"/>
      <c r="O15" s="332" t="s">
        <v>207</v>
      </c>
      <c r="P15" s="325"/>
      <c r="Q15" s="124"/>
    </row>
    <row r="16" spans="1:22" ht="56.25" customHeight="1">
      <c r="A16" s="322"/>
      <c r="B16" s="326"/>
      <c r="C16" s="317"/>
      <c r="D16" s="327"/>
      <c r="E16" s="125" t="s">
        <v>258</v>
      </c>
      <c r="F16" s="125" t="s">
        <v>218</v>
      </c>
      <c r="G16" s="125" t="s">
        <v>219</v>
      </c>
      <c r="H16" s="125" t="s">
        <v>19</v>
      </c>
      <c r="I16" s="126" t="s">
        <v>204</v>
      </c>
      <c r="J16" s="126" t="s">
        <v>20</v>
      </c>
      <c r="K16" s="126" t="s">
        <v>205</v>
      </c>
      <c r="L16" s="127" t="s">
        <v>21</v>
      </c>
      <c r="M16" s="326"/>
      <c r="N16" s="331"/>
      <c r="O16" s="333"/>
      <c r="P16" s="327"/>
      <c r="Q16" s="128" t="s">
        <v>220</v>
      </c>
    </row>
    <row r="17" spans="1:18" ht="9" customHeight="1">
      <c r="A17" s="108">
        <v>1</v>
      </c>
      <c r="B17" s="313">
        <v>2</v>
      </c>
      <c r="C17" s="314"/>
      <c r="D17" s="312"/>
      <c r="E17" s="110">
        <v>3</v>
      </c>
      <c r="F17" s="110">
        <v>4</v>
      </c>
      <c r="G17" s="110">
        <v>5</v>
      </c>
      <c r="H17" s="110">
        <v>6</v>
      </c>
      <c r="I17" s="111">
        <v>7</v>
      </c>
      <c r="J17" s="108">
        <v>8</v>
      </c>
      <c r="K17" s="108">
        <v>9</v>
      </c>
      <c r="L17" s="108">
        <v>10</v>
      </c>
      <c r="M17" s="313">
        <v>11</v>
      </c>
      <c r="N17" s="310"/>
      <c r="O17" s="334">
        <v>12</v>
      </c>
      <c r="P17" s="312"/>
      <c r="Q17" s="129"/>
    </row>
    <row r="18" spans="1:18" ht="26.25" customHeight="1">
      <c r="A18" s="130" t="s">
        <v>2</v>
      </c>
      <c r="B18" s="319" t="s">
        <v>221</v>
      </c>
      <c r="C18" s="314"/>
      <c r="D18" s="312"/>
      <c r="E18" s="117"/>
      <c r="F18" s="117"/>
      <c r="G18" s="117"/>
      <c r="H18" s="117">
        <v>8</v>
      </c>
      <c r="I18" s="131"/>
      <c r="J18" s="117"/>
      <c r="K18" s="117"/>
      <c r="L18" s="132"/>
      <c r="M18" s="309">
        <f t="shared" ref="M18:M25" si="0">SUM(E18:L18)</f>
        <v>8</v>
      </c>
      <c r="N18" s="310"/>
      <c r="O18" s="311">
        <f>SUM(A34:Q34)</f>
        <v>8</v>
      </c>
      <c r="P18" s="312"/>
      <c r="Q18" s="133">
        <f t="shared" ref="Q18:Q26" si="1"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34" t="s">
        <v>3</v>
      </c>
      <c r="B19" s="319" t="s">
        <v>22</v>
      </c>
      <c r="C19" s="314"/>
      <c r="D19" s="312"/>
      <c r="E19" s="117"/>
      <c r="F19" s="117"/>
      <c r="G19" s="117"/>
      <c r="H19" s="117">
        <v>146.4</v>
      </c>
      <c r="I19" s="117"/>
      <c r="J19" s="117">
        <v>15.34</v>
      </c>
      <c r="K19" s="117"/>
      <c r="L19" s="132">
        <v>83.38</v>
      </c>
      <c r="M19" s="309">
        <f t="shared" si="0"/>
        <v>245.12</v>
      </c>
      <c r="N19" s="310"/>
      <c r="O19" s="318">
        <v>245.12</v>
      </c>
      <c r="P19" s="312"/>
      <c r="Q19" s="133">
        <f t="shared" si="1"/>
        <v>0</v>
      </c>
      <c r="R19" s="66" t="str">
        <f t="shared" ref="R19:R26" si="2">IF(Q19="","",IF(Q19&gt;0,"Nepanaudotos lėšos",IF(Q19&lt;0,"Išleista daugiau negu buvo gauta lėšų","")))</f>
        <v/>
      </c>
    </row>
    <row r="20" spans="1:18" ht="13.5" customHeight="1">
      <c r="A20" s="134" t="s">
        <v>4</v>
      </c>
      <c r="B20" s="319" t="s">
        <v>1</v>
      </c>
      <c r="C20" s="314"/>
      <c r="D20" s="312"/>
      <c r="E20" s="117"/>
      <c r="F20" s="117">
        <v>8.3740000000000006</v>
      </c>
      <c r="G20" s="117">
        <v>7.8</v>
      </c>
      <c r="H20" s="117">
        <v>76.099999999999994</v>
      </c>
      <c r="I20" s="117"/>
      <c r="J20" s="117">
        <v>2.6</v>
      </c>
      <c r="K20" s="117"/>
      <c r="L20" s="132">
        <v>96.92</v>
      </c>
      <c r="M20" s="309">
        <f t="shared" si="0"/>
        <v>191.79399999999998</v>
      </c>
      <c r="N20" s="310"/>
      <c r="O20" s="318">
        <v>191.79</v>
      </c>
      <c r="P20" s="312"/>
      <c r="Q20" s="133">
        <f t="shared" si="1"/>
        <v>3.9999999999906777E-3</v>
      </c>
      <c r="R20" s="66" t="str">
        <f t="shared" si="2"/>
        <v>Nepanaudotos lėšos</v>
      </c>
    </row>
    <row r="21" spans="1:18" ht="26.25" customHeight="1">
      <c r="A21" s="134" t="s">
        <v>5</v>
      </c>
      <c r="B21" s="319" t="s">
        <v>206</v>
      </c>
      <c r="C21" s="314"/>
      <c r="D21" s="312"/>
      <c r="E21" s="117"/>
      <c r="F21" s="117"/>
      <c r="G21" s="117"/>
      <c r="H21" s="117"/>
      <c r="I21" s="117"/>
      <c r="J21" s="117"/>
      <c r="K21" s="117"/>
      <c r="L21" s="132"/>
      <c r="M21" s="309">
        <f t="shared" si="0"/>
        <v>0</v>
      </c>
      <c r="N21" s="310"/>
      <c r="O21" s="318"/>
      <c r="P21" s="312"/>
      <c r="Q21" s="133">
        <f t="shared" si="1"/>
        <v>0</v>
      </c>
      <c r="R21" s="66" t="str">
        <f t="shared" si="2"/>
        <v/>
      </c>
    </row>
    <row r="22" spans="1:18" ht="15" customHeight="1">
      <c r="A22" s="134" t="s">
        <v>6</v>
      </c>
      <c r="B22" s="319" t="s">
        <v>11</v>
      </c>
      <c r="C22" s="314"/>
      <c r="D22" s="312"/>
      <c r="E22" s="117"/>
      <c r="F22" s="117"/>
      <c r="G22" s="117"/>
      <c r="H22" s="117"/>
      <c r="I22" s="117"/>
      <c r="J22" s="117"/>
      <c r="K22" s="117"/>
      <c r="L22" s="132"/>
      <c r="M22" s="309">
        <f t="shared" si="0"/>
        <v>0</v>
      </c>
      <c r="N22" s="310"/>
      <c r="O22" s="318"/>
      <c r="P22" s="312"/>
      <c r="Q22" s="133">
        <f t="shared" si="1"/>
        <v>0</v>
      </c>
      <c r="R22" s="66" t="str">
        <f t="shared" si="2"/>
        <v/>
      </c>
    </row>
    <row r="23" spans="1:18" ht="24" customHeight="1">
      <c r="A23" s="134" t="s">
        <v>7</v>
      </c>
      <c r="B23" s="319" t="s">
        <v>222</v>
      </c>
      <c r="C23" s="314"/>
      <c r="D23" s="312"/>
      <c r="E23" s="135">
        <v>0</v>
      </c>
      <c r="F23" s="135">
        <v>0</v>
      </c>
      <c r="G23" s="135">
        <v>0</v>
      </c>
      <c r="H23" s="135">
        <v>0</v>
      </c>
      <c r="I23" s="135">
        <v>0</v>
      </c>
      <c r="J23" s="135">
        <v>0</v>
      </c>
      <c r="K23" s="135">
        <v>0</v>
      </c>
      <c r="L23" s="135">
        <v>0</v>
      </c>
      <c r="M23" s="309">
        <f t="shared" si="0"/>
        <v>0</v>
      </c>
      <c r="N23" s="310"/>
      <c r="O23" s="349">
        <v>0</v>
      </c>
      <c r="P23" s="312"/>
      <c r="Q23" s="133">
        <f t="shared" si="1"/>
        <v>0</v>
      </c>
      <c r="R23" s="66" t="str">
        <f t="shared" si="2"/>
        <v/>
      </c>
    </row>
    <row r="24" spans="1:18" ht="25.5" customHeight="1">
      <c r="A24" s="134" t="s">
        <v>8</v>
      </c>
      <c r="B24" s="319" t="s">
        <v>223</v>
      </c>
      <c r="C24" s="314"/>
      <c r="D24" s="312"/>
      <c r="E24" s="135">
        <v>0</v>
      </c>
      <c r="F24" s="135">
        <v>0</v>
      </c>
      <c r="G24" s="135">
        <v>41.7</v>
      </c>
      <c r="H24" s="135">
        <v>383.1</v>
      </c>
      <c r="I24" s="135">
        <v>10.8</v>
      </c>
      <c r="J24" s="135">
        <v>0</v>
      </c>
      <c r="K24" s="135">
        <v>0</v>
      </c>
      <c r="L24" s="135">
        <v>0.4</v>
      </c>
      <c r="M24" s="309">
        <f t="shared" si="0"/>
        <v>436</v>
      </c>
      <c r="N24" s="310"/>
      <c r="O24" s="349">
        <v>435.99999999999994</v>
      </c>
      <c r="P24" s="312"/>
      <c r="Q24" s="133">
        <f t="shared" si="1"/>
        <v>0</v>
      </c>
      <c r="R24" s="66" t="str">
        <f t="shared" si="2"/>
        <v/>
      </c>
    </row>
    <row r="25" spans="1:18" ht="25.5" customHeight="1">
      <c r="A25" s="134" t="s">
        <v>9</v>
      </c>
      <c r="B25" s="319" t="s">
        <v>224</v>
      </c>
      <c r="C25" s="314"/>
      <c r="D25" s="312"/>
      <c r="E25" s="135">
        <v>0</v>
      </c>
      <c r="F25" s="135">
        <v>0</v>
      </c>
      <c r="G25" s="135">
        <v>0</v>
      </c>
      <c r="H25" s="135">
        <v>0</v>
      </c>
      <c r="I25" s="135">
        <v>0</v>
      </c>
      <c r="J25" s="135">
        <v>0</v>
      </c>
      <c r="K25" s="135">
        <v>0</v>
      </c>
      <c r="L25" s="135">
        <v>0</v>
      </c>
      <c r="M25" s="309">
        <f t="shared" si="0"/>
        <v>0</v>
      </c>
      <c r="N25" s="310"/>
      <c r="O25" s="349">
        <v>0</v>
      </c>
      <c r="P25" s="312"/>
      <c r="Q25" s="133">
        <f t="shared" si="1"/>
        <v>0</v>
      </c>
      <c r="R25" s="66" t="str">
        <f t="shared" si="2"/>
        <v/>
      </c>
    </row>
    <row r="26" spans="1:18">
      <c r="A26" s="136"/>
      <c r="B26" s="355" t="s">
        <v>23</v>
      </c>
      <c r="C26" s="314"/>
      <c r="D26" s="312"/>
      <c r="E26" s="137">
        <f t="shared" ref="E26:L26" si="3">SUM(E18:E25)</f>
        <v>0</v>
      </c>
      <c r="F26" s="137">
        <f t="shared" si="3"/>
        <v>8.3740000000000006</v>
      </c>
      <c r="G26" s="137">
        <f t="shared" si="3"/>
        <v>49.5</v>
      </c>
      <c r="H26" s="137">
        <f t="shared" si="3"/>
        <v>613.6</v>
      </c>
      <c r="I26" s="137">
        <f t="shared" si="3"/>
        <v>10.8</v>
      </c>
      <c r="J26" s="137">
        <f t="shared" si="3"/>
        <v>17.940000000000001</v>
      </c>
      <c r="K26" s="137">
        <f t="shared" si="3"/>
        <v>0</v>
      </c>
      <c r="L26" s="138">
        <f t="shared" si="3"/>
        <v>180.70000000000002</v>
      </c>
      <c r="M26" s="356">
        <f>SUM(M18:N25)</f>
        <v>880.91399999999999</v>
      </c>
      <c r="N26" s="310"/>
      <c r="O26" s="350">
        <f>SUM(O18:P25)</f>
        <v>880.90999999999985</v>
      </c>
      <c r="P26" s="312"/>
      <c r="Q26" s="133">
        <f t="shared" si="1"/>
        <v>4.0000000001327862E-3</v>
      </c>
      <c r="R26" s="66" t="str">
        <f t="shared" si="2"/>
        <v>Nepanaudotos lėšos</v>
      </c>
    </row>
    <row r="27" spans="1:18" ht="4.5" customHeight="1">
      <c r="A27" s="139"/>
      <c r="B27" s="102"/>
      <c r="C27" s="102"/>
      <c r="D27" s="102"/>
      <c r="E27" s="102"/>
      <c r="F27" s="102"/>
      <c r="G27" s="102"/>
      <c r="H27" s="102"/>
      <c r="I27" s="102"/>
      <c r="J27" s="102"/>
      <c r="K27" s="102"/>
      <c r="L27" s="102"/>
      <c r="M27" s="102"/>
      <c r="N27" s="103"/>
      <c r="O27" s="103"/>
      <c r="P27" s="103"/>
    </row>
    <row r="28" spans="1:18" ht="12.75" customHeight="1">
      <c r="A28" s="101" t="s">
        <v>264</v>
      </c>
      <c r="B28" s="102"/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103"/>
      <c r="O28" s="103"/>
      <c r="P28" s="103"/>
    </row>
    <row r="29" spans="1:18" ht="20.25" customHeight="1">
      <c r="A29" s="139"/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3"/>
      <c r="O29" s="103"/>
      <c r="P29" s="103"/>
    </row>
    <row r="30" spans="1:18">
      <c r="A30" s="140" t="s">
        <v>225</v>
      </c>
      <c r="B30" s="122"/>
      <c r="C30" s="122"/>
      <c r="D30" s="122"/>
      <c r="E30" s="103"/>
      <c r="F30" s="103"/>
      <c r="G30" s="103"/>
      <c r="H30" s="103"/>
      <c r="I30" s="103"/>
      <c r="J30" s="103"/>
      <c r="K30" s="103"/>
      <c r="L30" s="103"/>
      <c r="M30" s="103"/>
      <c r="N30" s="103"/>
      <c r="O30" s="103"/>
      <c r="P30" s="103"/>
    </row>
    <row r="31" spans="1:18" ht="20.25" customHeight="1">
      <c r="A31" s="323" t="s">
        <v>226</v>
      </c>
      <c r="B31" s="325"/>
      <c r="C31" s="351" t="s">
        <v>227</v>
      </c>
      <c r="D31" s="339" t="s">
        <v>228</v>
      </c>
      <c r="E31" s="339" t="s">
        <v>229</v>
      </c>
      <c r="F31" s="339" t="s">
        <v>230</v>
      </c>
      <c r="G31" s="339" t="s">
        <v>231</v>
      </c>
      <c r="H31" s="313" t="s">
        <v>265</v>
      </c>
      <c r="I31" s="312"/>
      <c r="J31" s="346" t="s">
        <v>233</v>
      </c>
      <c r="K31" s="314"/>
      <c r="L31" s="312"/>
      <c r="M31" s="321" t="s">
        <v>234</v>
      </c>
      <c r="N31" s="339" t="s">
        <v>235</v>
      </c>
      <c r="O31" s="354" t="s">
        <v>236</v>
      </c>
      <c r="P31" s="354" t="s">
        <v>237</v>
      </c>
      <c r="Q31" s="339" t="s">
        <v>238</v>
      </c>
    </row>
    <row r="32" spans="1:18" ht="42" customHeight="1">
      <c r="A32" s="326"/>
      <c r="B32" s="327"/>
      <c r="C32" s="322"/>
      <c r="D32" s="322"/>
      <c r="E32" s="322"/>
      <c r="F32" s="322"/>
      <c r="G32" s="322"/>
      <c r="H32" s="108" t="s">
        <v>266</v>
      </c>
      <c r="I32" s="126" t="s">
        <v>240</v>
      </c>
      <c r="J32" s="141" t="s">
        <v>241</v>
      </c>
      <c r="K32" s="141" t="s">
        <v>242</v>
      </c>
      <c r="L32" s="142" t="s">
        <v>243</v>
      </c>
      <c r="M32" s="322"/>
      <c r="N32" s="322"/>
      <c r="O32" s="322"/>
      <c r="P32" s="322"/>
      <c r="Q32" s="322"/>
    </row>
    <row r="33" spans="1:17" s="72" customFormat="1" ht="12" customHeight="1">
      <c r="A33" s="352">
        <v>1</v>
      </c>
      <c r="B33" s="312"/>
      <c r="C33" s="143">
        <v>2</v>
      </c>
      <c r="D33" s="143">
        <v>3</v>
      </c>
      <c r="E33" s="143">
        <v>4</v>
      </c>
      <c r="F33" s="143">
        <v>5</v>
      </c>
      <c r="G33" s="143">
        <v>6</v>
      </c>
      <c r="H33" s="143">
        <v>7</v>
      </c>
      <c r="I33" s="143">
        <v>8</v>
      </c>
      <c r="J33" s="143">
        <v>9</v>
      </c>
      <c r="K33" s="143">
        <v>10</v>
      </c>
      <c r="L33" s="143">
        <v>11</v>
      </c>
      <c r="M33" s="143">
        <v>12</v>
      </c>
      <c r="N33" s="143">
        <v>13</v>
      </c>
      <c r="O33" s="143">
        <v>14</v>
      </c>
      <c r="P33" s="143">
        <v>15</v>
      </c>
      <c r="Q33" s="143">
        <v>16</v>
      </c>
    </row>
    <row r="34" spans="1:17">
      <c r="A34" s="353"/>
      <c r="B34" s="312"/>
      <c r="C34" s="144"/>
      <c r="D34" s="144">
        <v>4.55</v>
      </c>
      <c r="E34" s="144"/>
      <c r="F34" s="144">
        <v>1.1000000000000001</v>
      </c>
      <c r="G34" s="144"/>
      <c r="H34" s="144"/>
      <c r="I34" s="144"/>
      <c r="J34" s="144">
        <v>0.4</v>
      </c>
      <c r="K34" s="144"/>
      <c r="L34" s="144"/>
      <c r="M34" s="144"/>
      <c r="N34" s="144"/>
      <c r="O34" s="144"/>
      <c r="P34" s="144"/>
      <c r="Q34" s="144">
        <v>1.95</v>
      </c>
    </row>
    <row r="35" spans="1:17" s="2" customFormat="1">
      <c r="A35" s="103"/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</row>
    <row r="36" spans="1:17" s="2" customFormat="1">
      <c r="A36" s="145" t="s">
        <v>267</v>
      </c>
      <c r="B36" s="103"/>
      <c r="C36" s="103"/>
      <c r="D36" s="103"/>
      <c r="E36" s="103"/>
      <c r="F36" s="146"/>
      <c r="G36" s="146"/>
      <c r="H36" s="122"/>
      <c r="I36" s="103"/>
      <c r="J36" s="103"/>
      <c r="K36" s="103"/>
      <c r="L36" s="103"/>
      <c r="M36" s="147">
        <v>9.8249365227849808</v>
      </c>
      <c r="N36" s="103" t="s">
        <v>245</v>
      </c>
      <c r="O36" s="103"/>
      <c r="P36" s="103"/>
      <c r="Q36" s="103"/>
    </row>
    <row r="37" spans="1:17" s="2" customFormat="1">
      <c r="A37" s="103"/>
      <c r="B37" s="103"/>
      <c r="C37" s="103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</row>
    <row r="38" spans="1:17">
      <c r="A38" s="103"/>
      <c r="B38" s="103"/>
      <c r="C38" s="103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</row>
    <row r="39" spans="1:17">
      <c r="A39" s="103"/>
      <c r="B39" s="103"/>
      <c r="C39" s="103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</row>
    <row r="40" spans="1:17">
      <c r="A40" s="103"/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</row>
    <row r="41" spans="1:17">
      <c r="A41" s="103"/>
      <c r="B41" s="103"/>
      <c r="C41" s="103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</row>
    <row r="42" spans="1:17">
      <c r="A42" s="103"/>
      <c r="B42" s="103"/>
      <c r="C42" s="103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</row>
    <row r="43" spans="1:17">
      <c r="A43" s="103"/>
      <c r="B43" s="103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</row>
    <row r="44" spans="1:17">
      <c r="A44" s="103"/>
      <c r="B44" s="103"/>
      <c r="C44" s="103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</row>
    <row r="45" spans="1:17">
      <c r="A45" s="103"/>
      <c r="B45" s="103"/>
      <c r="C45" s="103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</row>
    <row r="46" spans="1:17">
      <c r="A46" s="103"/>
      <c r="B46" s="103"/>
      <c r="C46" s="103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</row>
    <row r="47" spans="1:17">
      <c r="A47" s="103"/>
      <c r="B47" s="103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</row>
    <row r="48" spans="1:17">
      <c r="A48" s="103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</row>
    <row r="49" spans="1:16">
      <c r="A49" s="103"/>
      <c r="B49" s="103"/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</row>
    <row r="50" spans="1:16">
      <c r="A50" s="103"/>
      <c r="B50" s="103"/>
      <c r="C50" s="103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</row>
    <row r="51" spans="1:16">
      <c r="A51" s="103"/>
      <c r="B51" s="103"/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</row>
    <row r="52" spans="1:16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</row>
    <row r="53" spans="1:16">
      <c r="A53" s="103"/>
      <c r="B53" s="103"/>
      <c r="C53" s="103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</row>
    <row r="54" spans="1:16">
      <c r="A54" s="103"/>
      <c r="B54" s="103"/>
      <c r="C54" s="103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</row>
    <row r="55" spans="1:16">
      <c r="A55" s="103"/>
      <c r="B55" s="103"/>
      <c r="C55" s="103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</row>
    <row r="56" spans="1:16">
      <c r="A56" s="103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</row>
    <row r="57" spans="1:16">
      <c r="A57" s="103"/>
      <c r="B57" s="103"/>
      <c r="C57" s="103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</row>
    <row r="58" spans="1:16">
      <c r="A58" s="103"/>
      <c r="B58" s="103"/>
      <c r="C58" s="103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</row>
    <row r="59" spans="1:16">
      <c r="A59" s="103"/>
      <c r="B59" s="103"/>
      <c r="C59" s="103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</row>
    <row r="60" spans="1:16">
      <c r="A60" s="103"/>
      <c r="B60" s="103"/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</row>
    <row r="61" spans="1:16">
      <c r="A61" s="103"/>
      <c r="B61" s="103"/>
      <c r="C61" s="103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</row>
    <row r="62" spans="1:16">
      <c r="A62" s="103"/>
      <c r="B62" s="103"/>
      <c r="C62" s="103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</row>
    <row r="63" spans="1:16">
      <c r="A63" s="103"/>
      <c r="B63" s="103"/>
      <c r="C63" s="103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</row>
    <row r="64" spans="1:16">
      <c r="A64" s="103"/>
      <c r="B64" s="103"/>
      <c r="C64" s="103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</row>
    <row r="65" spans="1:16">
      <c r="A65" s="103"/>
      <c r="B65" s="103"/>
      <c r="C65" s="103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</row>
    <row r="66" spans="1:16">
      <c r="A66" s="103"/>
      <c r="B66" s="103"/>
      <c r="C66" s="103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</row>
    <row r="67" spans="1:16">
      <c r="A67" s="103"/>
      <c r="B67" s="103"/>
      <c r="C67" s="103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</row>
    <row r="68" spans="1:16">
      <c r="A68" s="103"/>
      <c r="B68" s="103"/>
      <c r="C68" s="103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</row>
    <row r="69" spans="1:16">
      <c r="A69" s="103"/>
      <c r="B69" s="103"/>
      <c r="C69" s="103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</row>
    <row r="70" spans="1:16">
      <c r="A70" s="103"/>
      <c r="B70" s="103"/>
      <c r="C70" s="103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</row>
    <row r="71" spans="1:16">
      <c r="A71" s="103"/>
      <c r="B71" s="103"/>
      <c r="C71" s="103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</row>
    <row r="72" spans="1:16">
      <c r="A72" s="103"/>
      <c r="B72" s="103"/>
      <c r="C72" s="103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</row>
    <row r="73" spans="1:16">
      <c r="A73" s="103"/>
      <c r="B73" s="103"/>
      <c r="C73" s="103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</row>
    <row r="74" spans="1:16">
      <c r="A74" s="103"/>
      <c r="B74" s="103"/>
      <c r="C74" s="103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</row>
    <row r="75" spans="1:16">
      <c r="A75" s="103"/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</row>
    <row r="76" spans="1:16">
      <c r="A76" s="103"/>
      <c r="B76" s="103"/>
      <c r="C76" s="103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</row>
    <row r="77" spans="1:16">
      <c r="A77" s="103"/>
      <c r="B77" s="103"/>
      <c r="C77" s="103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</row>
    <row r="78" spans="1:16">
      <c r="A78" s="103"/>
      <c r="B78" s="103"/>
      <c r="C78" s="103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</row>
    <row r="79" spans="1:16">
      <c r="A79" s="103"/>
      <c r="B79" s="103"/>
      <c r="C79" s="103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</row>
    <row r="80" spans="1:16">
      <c r="A80" s="103"/>
      <c r="B80" s="103"/>
      <c r="C80" s="103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</row>
    <row r="81" spans="1:16">
      <c r="A81" s="103"/>
      <c r="B81" s="103"/>
      <c r="C81" s="103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</row>
    <row r="82" spans="1:16">
      <c r="A82" s="103"/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</row>
    <row r="83" spans="1:16">
      <c r="A83" s="103"/>
      <c r="B83" s="103"/>
      <c r="C83" s="103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</row>
    <row r="84" spans="1:16">
      <c r="A84" s="103"/>
      <c r="B84" s="103"/>
      <c r="C84" s="103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</row>
    <row r="85" spans="1:16">
      <c r="A85" s="103"/>
      <c r="B85" s="103"/>
      <c r="C85" s="103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</row>
    <row r="86" spans="1:16">
      <c r="A86" s="103"/>
      <c r="B86" s="103"/>
      <c r="C86" s="103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</row>
    <row r="87" spans="1:16">
      <c r="A87" s="103"/>
      <c r="B87" s="103"/>
      <c r="C87" s="103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</row>
    <row r="88" spans="1:16">
      <c r="A88" s="103"/>
      <c r="B88" s="103"/>
      <c r="C88" s="103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</row>
    <row r="89" spans="1:16">
      <c r="A89" s="103"/>
      <c r="B89" s="103"/>
      <c r="C89" s="103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</row>
    <row r="90" spans="1:16">
      <c r="A90" s="103"/>
      <c r="B90" s="103"/>
      <c r="C90" s="103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</row>
    <row r="91" spans="1:16">
      <c r="A91" s="103"/>
      <c r="B91" s="103"/>
      <c r="C91" s="103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</row>
    <row r="92" spans="1:16">
      <c r="A92" s="103"/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</row>
    <row r="93" spans="1:16">
      <c r="A93" s="103"/>
      <c r="B93" s="103"/>
      <c r="C93" s="103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</row>
    <row r="94" spans="1:16">
      <c r="A94" s="103"/>
      <c r="B94" s="103"/>
      <c r="C94" s="103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</row>
    <row r="95" spans="1:16">
      <c r="A95" s="103"/>
      <c r="B95" s="103"/>
      <c r="C95" s="103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</row>
    <row r="96" spans="1:16">
      <c r="A96" s="103"/>
      <c r="B96" s="103"/>
      <c r="C96" s="103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</row>
    <row r="97" spans="1:16">
      <c r="A97" s="103"/>
      <c r="B97" s="103"/>
      <c r="C97" s="103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</row>
    <row r="98" spans="1:16">
      <c r="A98" s="103"/>
      <c r="B98" s="103"/>
      <c r="C98" s="103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</row>
    <row r="99" spans="1:16">
      <c r="A99" s="103"/>
      <c r="B99" s="103"/>
      <c r="C99" s="103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</row>
    <row r="100" spans="1:16">
      <c r="A100" s="103"/>
      <c r="B100" s="103"/>
      <c r="C100" s="103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</row>
    <row r="101" spans="1:16">
      <c r="A101" s="103"/>
      <c r="B101" s="103"/>
      <c r="C101" s="103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</row>
    <row r="102" spans="1:16">
      <c r="A102" s="103"/>
      <c r="B102" s="103"/>
      <c r="C102" s="103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</row>
    <row r="103" spans="1:16">
      <c r="A103" s="103"/>
      <c r="B103" s="103"/>
      <c r="C103" s="103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</row>
    <row r="104" spans="1:16">
      <c r="A104" s="103"/>
      <c r="B104" s="103"/>
      <c r="C104" s="103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</row>
    <row r="105" spans="1:16">
      <c r="A105" s="103"/>
      <c r="B105" s="103"/>
      <c r="C105" s="103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</row>
    <row r="106" spans="1:16">
      <c r="A106" s="103"/>
      <c r="B106" s="103"/>
      <c r="C106" s="103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</row>
    <row r="107" spans="1:16">
      <c r="A107" s="103"/>
      <c r="B107" s="103"/>
      <c r="C107" s="103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</row>
    <row r="108" spans="1:16">
      <c r="A108" s="103"/>
      <c r="B108" s="103"/>
      <c r="C108" s="103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</row>
    <row r="109" spans="1:16">
      <c r="A109" s="103"/>
      <c r="B109" s="103"/>
      <c r="C109" s="103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</row>
    <row r="110" spans="1:16">
      <c r="A110" s="103"/>
      <c r="B110" s="103"/>
      <c r="C110" s="103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</row>
    <row r="111" spans="1:16">
      <c r="A111" s="103"/>
      <c r="B111" s="103"/>
      <c r="C111" s="103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</row>
    <row r="112" spans="1:16">
      <c r="A112" s="103"/>
      <c r="B112" s="103"/>
      <c r="C112" s="103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</row>
    <row r="113" spans="1:16">
      <c r="A113" s="103"/>
      <c r="B113" s="103"/>
      <c r="C113" s="103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</row>
    <row r="114" spans="1:16">
      <c r="A114" s="103"/>
      <c r="B114" s="103"/>
      <c r="C114" s="103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</row>
    <row r="115" spans="1:16">
      <c r="A115" s="103"/>
      <c r="B115" s="103"/>
      <c r="C115" s="103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</row>
    <row r="116" spans="1:16">
      <c r="A116" s="103"/>
      <c r="B116" s="103"/>
      <c r="C116" s="103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</row>
    <row r="117" spans="1:16">
      <c r="A117" s="103"/>
      <c r="B117" s="103"/>
      <c r="C117" s="103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</row>
    <row r="118" spans="1:16">
      <c r="A118" s="103"/>
      <c r="B118" s="103"/>
      <c r="C118" s="103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</row>
    <row r="119" spans="1:16">
      <c r="A119" s="103"/>
      <c r="B119" s="103"/>
      <c r="C119" s="103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</row>
    <row r="120" spans="1:16">
      <c r="A120" s="103"/>
      <c r="B120" s="103"/>
      <c r="C120" s="103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</row>
    <row r="121" spans="1:16">
      <c r="A121" s="103"/>
      <c r="B121" s="103"/>
      <c r="C121" s="103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</row>
    <row r="122" spans="1:16">
      <c r="A122" s="103"/>
      <c r="B122" s="103"/>
      <c r="C122" s="103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</row>
    <row r="123" spans="1:16">
      <c r="A123" s="103"/>
      <c r="B123" s="103"/>
      <c r="C123" s="103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</row>
    <row r="124" spans="1:16">
      <c r="A124" s="103"/>
      <c r="B124" s="103"/>
      <c r="C124" s="103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</row>
    <row r="125" spans="1:16">
      <c r="A125" s="103"/>
      <c r="B125" s="103"/>
      <c r="C125" s="103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</row>
    <row r="126" spans="1:16">
      <c r="A126" s="103"/>
      <c r="B126" s="103"/>
      <c r="C126" s="103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</row>
    <row r="127" spans="1:16">
      <c r="A127" s="103"/>
      <c r="B127" s="103"/>
      <c r="C127" s="103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</row>
    <row r="128" spans="1:16">
      <c r="A128" s="103"/>
      <c r="B128" s="103"/>
      <c r="C128" s="103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</row>
    <row r="129" spans="1:16">
      <c r="A129" s="103"/>
      <c r="B129" s="103"/>
      <c r="C129" s="103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</row>
    <row r="130" spans="1:16">
      <c r="A130" s="103"/>
      <c r="B130" s="103"/>
      <c r="C130" s="103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</row>
    <row r="131" spans="1:16">
      <c r="A131" s="103"/>
      <c r="B131" s="103"/>
      <c r="C131" s="103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</row>
    <row r="132" spans="1:16">
      <c r="A132" s="103"/>
      <c r="B132" s="103"/>
      <c r="C132" s="103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</row>
    <row r="133" spans="1:16">
      <c r="A133" s="103"/>
      <c r="B133" s="103"/>
      <c r="C133" s="103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</row>
    <row r="134" spans="1:16">
      <c r="A134" s="103"/>
      <c r="B134" s="103"/>
      <c r="C134" s="103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</row>
    <row r="135" spans="1:16">
      <c r="A135" s="103"/>
      <c r="B135" s="103"/>
      <c r="C135" s="103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</row>
    <row r="136" spans="1:16">
      <c r="A136" s="103"/>
      <c r="B136" s="103"/>
      <c r="C136" s="103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</row>
    <row r="137" spans="1:16">
      <c r="A137" s="103"/>
      <c r="B137" s="103"/>
      <c r="C137" s="103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</row>
    <row r="138" spans="1:16">
      <c r="A138" s="103"/>
      <c r="B138" s="103"/>
      <c r="C138" s="103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</row>
    <row r="139" spans="1:16">
      <c r="A139" s="103"/>
      <c r="B139" s="103"/>
      <c r="C139" s="103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</row>
    <row r="140" spans="1:16">
      <c r="A140" s="103"/>
      <c r="B140" s="103"/>
      <c r="C140" s="103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</row>
    <row r="141" spans="1:16">
      <c r="A141" s="103"/>
      <c r="B141" s="103"/>
      <c r="C141" s="103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</row>
    <row r="142" spans="1:16">
      <c r="A142" s="103"/>
      <c r="B142" s="103"/>
      <c r="C142" s="103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</row>
    <row r="143" spans="1:16">
      <c r="A143" s="103"/>
      <c r="B143" s="103"/>
      <c r="C143" s="103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</row>
    <row r="144" spans="1:16">
      <c r="A144" s="103"/>
      <c r="B144" s="103"/>
      <c r="C144" s="103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</row>
    <row r="145" spans="1:16">
      <c r="A145" s="103"/>
      <c r="B145" s="103"/>
      <c r="C145" s="103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</row>
    <row r="146" spans="1:16">
      <c r="A146" s="103"/>
      <c r="B146" s="103"/>
      <c r="C146" s="103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</row>
    <row r="147" spans="1:16">
      <c r="A147" s="103"/>
      <c r="B147" s="103"/>
      <c r="C147" s="103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</row>
    <row r="148" spans="1:16">
      <c r="A148" s="103"/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</row>
    <row r="149" spans="1:16">
      <c r="A149" s="103"/>
      <c r="B149" s="103"/>
      <c r="C149" s="103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</row>
    <row r="150" spans="1:16">
      <c r="A150" s="103"/>
      <c r="B150" s="103"/>
      <c r="C150" s="103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</row>
    <row r="151" spans="1:16">
      <c r="A151" s="103"/>
      <c r="B151" s="103"/>
      <c r="C151" s="103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</row>
    <row r="152" spans="1:16">
      <c r="A152" s="103"/>
      <c r="B152" s="103"/>
      <c r="C152" s="103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</row>
    <row r="153" spans="1:16">
      <c r="A153" s="103"/>
      <c r="B153" s="103"/>
      <c r="C153" s="103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</row>
    <row r="154" spans="1:16">
      <c r="A154" s="103"/>
      <c r="B154" s="103"/>
      <c r="C154" s="103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</row>
    <row r="155" spans="1:16">
      <c r="A155" s="103"/>
      <c r="B155" s="103"/>
      <c r="C155" s="103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</row>
    <row r="156" spans="1:16">
      <c r="A156" s="103"/>
      <c r="B156" s="103"/>
      <c r="C156" s="103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</row>
    <row r="157" spans="1:16">
      <c r="A157" s="103"/>
      <c r="B157" s="103"/>
      <c r="C157" s="103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</row>
    <row r="158" spans="1:16">
      <c r="A158" s="103"/>
      <c r="B158" s="103"/>
      <c r="C158" s="103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</row>
    <row r="159" spans="1:16">
      <c r="A159" s="103"/>
      <c r="B159" s="103"/>
      <c r="C159" s="103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</row>
    <row r="160" spans="1:16">
      <c r="A160" s="103"/>
      <c r="B160" s="103"/>
      <c r="C160" s="103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</row>
    <row r="161" spans="1:16">
      <c r="A161" s="103"/>
      <c r="B161" s="103"/>
      <c r="C161" s="103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</row>
    <row r="162" spans="1:16">
      <c r="A162" s="103"/>
      <c r="B162" s="103"/>
      <c r="C162" s="103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</row>
    <row r="163" spans="1:16">
      <c r="A163" s="103"/>
      <c r="B163" s="103"/>
      <c r="C163" s="103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</row>
    <row r="164" spans="1:16">
      <c r="A164" s="103"/>
      <c r="B164" s="103"/>
      <c r="C164" s="103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</row>
    <row r="165" spans="1:16">
      <c r="A165" s="103"/>
      <c r="B165" s="103"/>
      <c r="C165" s="103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</row>
    <row r="166" spans="1:16">
      <c r="A166" s="103"/>
      <c r="B166" s="103"/>
      <c r="C166" s="103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</row>
    <row r="167" spans="1:16">
      <c r="A167" s="103"/>
      <c r="B167" s="103"/>
      <c r="C167" s="103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</row>
    <row r="168" spans="1:16">
      <c r="A168" s="103"/>
      <c r="B168" s="103"/>
      <c r="C168" s="103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</row>
    <row r="169" spans="1:16">
      <c r="A169" s="103"/>
      <c r="B169" s="103"/>
      <c r="C169" s="103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</row>
    <row r="170" spans="1:16">
      <c r="A170" s="103"/>
      <c r="B170" s="103"/>
      <c r="C170" s="103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</row>
    <row r="171" spans="1:16">
      <c r="A171" s="103"/>
      <c r="B171" s="103"/>
      <c r="C171" s="103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</row>
    <row r="172" spans="1:16">
      <c r="A172" s="103"/>
      <c r="B172" s="103"/>
      <c r="C172" s="103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</row>
    <row r="173" spans="1:16">
      <c r="A173" s="103"/>
      <c r="B173" s="103"/>
      <c r="C173" s="103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</row>
    <row r="174" spans="1:16">
      <c r="A174" s="103"/>
      <c r="B174" s="103"/>
      <c r="C174" s="103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</row>
    <row r="175" spans="1:16">
      <c r="A175" s="103"/>
      <c r="B175" s="103"/>
      <c r="C175" s="103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</row>
    <row r="176" spans="1:16">
      <c r="A176" s="103"/>
      <c r="B176" s="103"/>
      <c r="C176" s="103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</row>
    <row r="177" spans="1:16">
      <c r="A177" s="103"/>
      <c r="B177" s="103"/>
      <c r="C177" s="103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</row>
    <row r="178" spans="1:16">
      <c r="A178" s="103"/>
      <c r="B178" s="103"/>
      <c r="C178" s="103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</row>
    <row r="179" spans="1:16">
      <c r="A179" s="103"/>
      <c r="B179" s="103"/>
      <c r="C179" s="103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</row>
    <row r="180" spans="1:16">
      <c r="A180" s="103"/>
      <c r="B180" s="103"/>
      <c r="C180" s="103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</row>
    <row r="181" spans="1:16">
      <c r="A181" s="103"/>
      <c r="B181" s="103"/>
      <c r="C181" s="103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</row>
    <row r="182" spans="1:16">
      <c r="A182" s="103"/>
      <c r="B182" s="103"/>
      <c r="C182" s="103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</row>
    <row r="183" spans="1:16">
      <c r="A183" s="103"/>
      <c r="B183" s="103"/>
      <c r="C183" s="103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</row>
    <row r="184" spans="1:16">
      <c r="A184" s="103"/>
      <c r="B184" s="103"/>
      <c r="C184" s="103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</row>
    <row r="185" spans="1:16">
      <c r="A185" s="103"/>
      <c r="B185" s="103"/>
      <c r="C185" s="103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</row>
    <row r="186" spans="1:16">
      <c r="A186" s="103"/>
      <c r="B186" s="103"/>
      <c r="C186" s="103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</row>
    <row r="187" spans="1:16">
      <c r="A187" s="103"/>
      <c r="B187" s="103"/>
      <c r="C187" s="103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</row>
    <row r="188" spans="1:16">
      <c r="A188" s="103"/>
      <c r="B188" s="103"/>
      <c r="C188" s="103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</row>
    <row r="189" spans="1:16">
      <c r="A189" s="103"/>
      <c r="B189" s="103"/>
      <c r="C189" s="103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</row>
    <row r="190" spans="1:16">
      <c r="A190" s="103"/>
      <c r="B190" s="103"/>
      <c r="C190" s="103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</row>
    <row r="191" spans="1:16">
      <c r="A191" s="103"/>
      <c r="B191" s="103"/>
      <c r="C191" s="103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</row>
    <row r="192" spans="1:16">
      <c r="A192" s="103"/>
      <c r="B192" s="103"/>
      <c r="C192" s="103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</row>
    <row r="193" spans="1:16">
      <c r="A193" s="103"/>
      <c r="B193" s="103"/>
      <c r="C193" s="103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</row>
    <row r="194" spans="1:16">
      <c r="A194" s="103"/>
      <c r="B194" s="103"/>
      <c r="C194" s="103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</row>
    <row r="195" spans="1:16">
      <c r="A195" s="103"/>
      <c r="B195" s="103"/>
      <c r="C195" s="103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</row>
    <row r="196" spans="1:16">
      <c r="A196" s="103"/>
      <c r="B196" s="103"/>
      <c r="C196" s="103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</row>
    <row r="197" spans="1:16">
      <c r="A197" s="103"/>
      <c r="B197" s="103"/>
      <c r="C197" s="103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</row>
    <row r="198" spans="1:16">
      <c r="A198" s="103"/>
      <c r="B198" s="103"/>
      <c r="C198" s="103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</row>
    <row r="199" spans="1:16">
      <c r="A199" s="103"/>
      <c r="B199" s="103"/>
      <c r="C199" s="103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</row>
    <row r="200" spans="1:16">
      <c r="A200" s="103"/>
      <c r="B200" s="103"/>
      <c r="C200" s="103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</row>
    <row r="201" spans="1:16">
      <c r="A201" s="103"/>
      <c r="B201" s="103"/>
      <c r="C201" s="103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</row>
    <row r="202" spans="1:16">
      <c r="A202" s="103"/>
      <c r="B202" s="103"/>
      <c r="C202" s="103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</row>
    <row r="203" spans="1:16">
      <c r="A203" s="103"/>
      <c r="B203" s="103"/>
      <c r="C203" s="103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</row>
    <row r="204" spans="1:16">
      <c r="A204" s="103"/>
      <c r="B204" s="103"/>
      <c r="C204" s="103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</row>
    <row r="205" spans="1:16">
      <c r="A205" s="103"/>
      <c r="B205" s="103"/>
      <c r="C205" s="103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</row>
    <row r="206" spans="1:16">
      <c r="A206" s="103"/>
      <c r="B206" s="103"/>
      <c r="C206" s="103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</row>
    <row r="207" spans="1:16">
      <c r="A207" s="103"/>
      <c r="B207" s="103"/>
      <c r="C207" s="103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</row>
    <row r="208" spans="1:16">
      <c r="A208" s="103"/>
      <c r="B208" s="103"/>
      <c r="C208" s="103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</row>
    <row r="209" spans="1:16">
      <c r="A209" s="103"/>
      <c r="B209" s="103"/>
      <c r="C209" s="103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</row>
    <row r="210" spans="1:16">
      <c r="A210" s="103"/>
      <c r="B210" s="103"/>
      <c r="C210" s="103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</row>
    <row r="211" spans="1:16">
      <c r="A211" s="103"/>
      <c r="B211" s="103"/>
      <c r="C211" s="103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</row>
    <row r="212" spans="1:16">
      <c r="A212" s="103"/>
      <c r="B212" s="103"/>
      <c r="C212" s="103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</row>
    <row r="213" spans="1:16">
      <c r="A213" s="103"/>
      <c r="B213" s="103"/>
      <c r="C213" s="103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</row>
    <row r="214" spans="1:16">
      <c r="A214" s="103"/>
      <c r="B214" s="103"/>
      <c r="C214" s="103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</row>
    <row r="215" spans="1:16">
      <c r="A215" s="103"/>
      <c r="B215" s="103"/>
      <c r="C215" s="103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</row>
    <row r="216" spans="1:16">
      <c r="A216" s="103"/>
      <c r="B216" s="103"/>
      <c r="C216" s="103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</row>
    <row r="217" spans="1:16">
      <c r="A217" s="103"/>
      <c r="B217" s="103"/>
      <c r="C217" s="103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</row>
    <row r="218" spans="1:16">
      <c r="A218" s="103"/>
      <c r="B218" s="103"/>
      <c r="C218" s="103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</row>
    <row r="219" spans="1:16">
      <c r="A219" s="103"/>
      <c r="B219" s="103"/>
      <c r="C219" s="103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</row>
    <row r="220" spans="1:16">
      <c r="A220" s="103"/>
      <c r="B220" s="103"/>
      <c r="C220" s="103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</row>
    <row r="221" spans="1:16">
      <c r="A221" s="103"/>
      <c r="B221" s="103"/>
      <c r="C221" s="103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</row>
    <row r="222" spans="1:16">
      <c r="A222" s="103"/>
      <c r="B222" s="103"/>
      <c r="C222" s="103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</row>
    <row r="223" spans="1:16">
      <c r="A223" s="103"/>
      <c r="B223" s="103"/>
      <c r="C223" s="103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</row>
    <row r="224" spans="1:16">
      <c r="A224" s="103"/>
      <c r="B224" s="103"/>
      <c r="C224" s="103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</row>
    <row r="225" spans="1:16">
      <c r="A225" s="103"/>
      <c r="B225" s="103"/>
      <c r="C225" s="103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</row>
    <row r="226" spans="1:16">
      <c r="A226" s="103"/>
      <c r="B226" s="103"/>
      <c r="C226" s="103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</row>
    <row r="227" spans="1:16">
      <c r="A227" s="103"/>
      <c r="B227" s="103"/>
      <c r="C227" s="103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</row>
    <row r="228" spans="1:16">
      <c r="A228" s="103"/>
      <c r="B228" s="103"/>
      <c r="C228" s="103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</row>
    <row r="229" spans="1:16">
      <c r="A229" s="103"/>
      <c r="B229" s="103"/>
      <c r="C229" s="103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</row>
    <row r="230" spans="1:16">
      <c r="A230" s="103"/>
      <c r="B230" s="103"/>
      <c r="C230" s="103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</row>
    <row r="231" spans="1:16">
      <c r="A231" s="103"/>
      <c r="B231" s="103"/>
      <c r="C231" s="103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</row>
    <row r="232" spans="1:16">
      <c r="A232" s="103"/>
      <c r="B232" s="103"/>
      <c r="C232" s="103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</row>
    <row r="233" spans="1:16">
      <c r="A233" s="103"/>
      <c r="B233" s="103"/>
      <c r="C233" s="103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</row>
    <row r="234" spans="1:16">
      <c r="A234" s="103"/>
      <c r="B234" s="103"/>
      <c r="C234" s="103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</row>
    <row r="235" spans="1:16">
      <c r="A235" s="103"/>
      <c r="B235" s="103"/>
      <c r="C235" s="103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</row>
    <row r="236" spans="1:16">
      <c r="A236" s="103"/>
      <c r="B236" s="103"/>
      <c r="C236" s="103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</row>
    <row r="237" spans="1:16">
      <c r="A237" s="103"/>
      <c r="B237" s="103"/>
      <c r="C237" s="103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</row>
    <row r="238" spans="1:16">
      <c r="A238" s="103"/>
      <c r="B238" s="103"/>
      <c r="C238" s="103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</row>
    <row r="239" spans="1:16">
      <c r="A239" s="103"/>
      <c r="B239" s="103"/>
      <c r="C239" s="103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</row>
    <row r="240" spans="1:16">
      <c r="A240" s="103"/>
      <c r="B240" s="103"/>
      <c r="C240" s="103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</row>
    <row r="241" spans="1:16">
      <c r="A241" s="103"/>
      <c r="B241" s="103"/>
      <c r="C241" s="103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</row>
    <row r="242" spans="1:16">
      <c r="A242" s="103"/>
      <c r="B242" s="103"/>
      <c r="C242" s="103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</row>
    <row r="243" spans="1:16">
      <c r="A243" s="103"/>
      <c r="B243" s="103"/>
      <c r="C243" s="103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</row>
    <row r="244" spans="1:16">
      <c r="A244" s="103"/>
      <c r="B244" s="103"/>
      <c r="C244" s="103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</row>
    <row r="245" spans="1:16">
      <c r="A245" s="103"/>
      <c r="B245" s="103"/>
      <c r="C245" s="103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</row>
    <row r="246" spans="1:16">
      <c r="A246" s="103"/>
      <c r="B246" s="103"/>
      <c r="C246" s="103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</row>
    <row r="247" spans="1:16">
      <c r="A247" s="103"/>
      <c r="B247" s="103"/>
      <c r="C247" s="103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</row>
    <row r="248" spans="1:16">
      <c r="A248" s="103"/>
      <c r="B248" s="103"/>
      <c r="C248" s="103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</row>
    <row r="249" spans="1:16">
      <c r="A249" s="103"/>
      <c r="B249" s="103"/>
      <c r="C249" s="103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</row>
    <row r="250" spans="1:16">
      <c r="A250" s="103"/>
      <c r="B250" s="103"/>
      <c r="C250" s="103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</row>
    <row r="251" spans="1:16">
      <c r="A251" s="103"/>
      <c r="B251" s="103"/>
      <c r="C251" s="103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</row>
    <row r="252" spans="1:16">
      <c r="A252" s="103"/>
      <c r="B252" s="103"/>
      <c r="C252" s="103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</row>
    <row r="253" spans="1:16">
      <c r="A253" s="103"/>
      <c r="B253" s="103"/>
      <c r="C253" s="103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</row>
    <row r="254" spans="1:16">
      <c r="A254" s="103"/>
      <c r="B254" s="103"/>
      <c r="C254" s="103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</row>
    <row r="255" spans="1:16">
      <c r="A255" s="103"/>
      <c r="B255" s="103"/>
      <c r="C255" s="103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</row>
    <row r="256" spans="1:16">
      <c r="A256" s="103"/>
      <c r="B256" s="103"/>
      <c r="C256" s="103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</row>
    <row r="257" spans="1:16">
      <c r="A257" s="103"/>
      <c r="B257" s="103"/>
      <c r="C257" s="103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</row>
    <row r="258" spans="1:16">
      <c r="A258" s="103"/>
      <c r="B258" s="103"/>
      <c r="C258" s="103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</row>
    <row r="259" spans="1:16">
      <c r="A259" s="103"/>
      <c r="B259" s="103"/>
      <c r="C259" s="103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</row>
    <row r="260" spans="1:16">
      <c r="A260" s="103"/>
      <c r="B260" s="103"/>
      <c r="C260" s="103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</row>
    <row r="261" spans="1:16">
      <c r="A261" s="103"/>
      <c r="B261" s="103"/>
      <c r="C261" s="103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</row>
    <row r="262" spans="1:16">
      <c r="A262" s="103"/>
      <c r="B262" s="103"/>
      <c r="C262" s="103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</row>
    <row r="263" spans="1:16">
      <c r="A263" s="103"/>
      <c r="B263" s="103"/>
      <c r="C263" s="103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</row>
    <row r="264" spans="1:16">
      <c r="A264" s="103"/>
      <c r="B264" s="103"/>
      <c r="C264" s="103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</row>
    <row r="265" spans="1:16">
      <c r="A265" s="103"/>
      <c r="B265" s="103"/>
      <c r="C265" s="103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</row>
    <row r="266" spans="1:16">
      <c r="A266" s="103"/>
      <c r="B266" s="103"/>
      <c r="C266" s="103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</row>
    <row r="267" spans="1:16">
      <c r="A267" s="103"/>
      <c r="B267" s="103"/>
      <c r="C267" s="103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</row>
    <row r="268" spans="1:16">
      <c r="A268" s="103"/>
      <c r="B268" s="103"/>
      <c r="C268" s="103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</row>
    <row r="269" spans="1:16">
      <c r="A269" s="103"/>
      <c r="B269" s="103"/>
      <c r="C269" s="103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</row>
    <row r="270" spans="1:16">
      <c r="A270" s="103"/>
      <c r="B270" s="103"/>
      <c r="C270" s="103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</row>
    <row r="271" spans="1:16">
      <c r="A271" s="103"/>
      <c r="B271" s="103"/>
      <c r="C271" s="103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</row>
    <row r="272" spans="1:16">
      <c r="A272" s="103"/>
      <c r="B272" s="103"/>
      <c r="C272" s="103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</row>
    <row r="273" spans="1:16">
      <c r="A273" s="103"/>
      <c r="B273" s="103"/>
      <c r="C273" s="103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</row>
    <row r="274" spans="1:16">
      <c r="A274" s="103"/>
      <c r="B274" s="103"/>
      <c r="C274" s="103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</row>
    <row r="275" spans="1:16">
      <c r="A275" s="103"/>
      <c r="B275" s="103"/>
      <c r="C275" s="103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</row>
    <row r="276" spans="1:16">
      <c r="A276" s="103"/>
      <c r="B276" s="103"/>
      <c r="C276" s="103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</row>
    <row r="277" spans="1:16">
      <c r="A277" s="103"/>
      <c r="B277" s="103"/>
      <c r="C277" s="103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</row>
    <row r="278" spans="1:16">
      <c r="A278" s="103"/>
      <c r="B278" s="103"/>
      <c r="C278" s="103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</row>
    <row r="279" spans="1:16">
      <c r="A279" s="103"/>
      <c r="B279" s="103"/>
      <c r="C279" s="103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</row>
    <row r="280" spans="1:16">
      <c r="A280" s="103"/>
      <c r="B280" s="103"/>
      <c r="C280" s="103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</row>
    <row r="281" spans="1:16">
      <c r="A281" s="103"/>
      <c r="B281" s="103"/>
      <c r="C281" s="103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</row>
    <row r="282" spans="1:16">
      <c r="A282" s="103"/>
      <c r="B282" s="103"/>
      <c r="C282" s="103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</row>
    <row r="283" spans="1:16">
      <c r="A283" s="103"/>
      <c r="B283" s="103"/>
      <c r="C283" s="103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</row>
    <row r="284" spans="1:16">
      <c r="A284" s="103"/>
      <c r="B284" s="103"/>
      <c r="C284" s="103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</row>
    <row r="285" spans="1:16">
      <c r="A285" s="103"/>
      <c r="B285" s="103"/>
      <c r="C285" s="103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</row>
    <row r="286" spans="1:16">
      <c r="A286" s="103"/>
      <c r="B286" s="103"/>
      <c r="C286" s="103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</row>
    <row r="287" spans="1:16">
      <c r="A287" s="103"/>
      <c r="B287" s="103"/>
      <c r="C287" s="103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</row>
    <row r="288" spans="1:16">
      <c r="A288" s="103"/>
      <c r="B288" s="103"/>
      <c r="C288" s="103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</row>
    <row r="289" spans="1:16">
      <c r="A289" s="103"/>
      <c r="B289" s="103"/>
      <c r="C289" s="103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</row>
    <row r="290" spans="1:16">
      <c r="A290" s="103"/>
      <c r="B290" s="103"/>
      <c r="C290" s="103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</row>
    <row r="291" spans="1:16">
      <c r="A291" s="103"/>
      <c r="B291" s="103"/>
      <c r="C291" s="103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</row>
    <row r="292" spans="1:16">
      <c r="A292" s="103"/>
      <c r="B292" s="103"/>
      <c r="C292" s="103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</row>
    <row r="293" spans="1:16">
      <c r="A293" s="103"/>
      <c r="B293" s="103"/>
      <c r="C293" s="103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</row>
    <row r="294" spans="1:16">
      <c r="A294" s="103"/>
      <c r="B294" s="103"/>
      <c r="C294" s="103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</row>
    <row r="295" spans="1:16">
      <c r="A295" s="103"/>
      <c r="B295" s="103"/>
      <c r="C295" s="103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</row>
    <row r="296" spans="1:16">
      <c r="A296" s="103"/>
      <c r="B296" s="103"/>
      <c r="C296" s="103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</row>
    <row r="297" spans="1:16">
      <c r="A297" s="103"/>
      <c r="B297" s="103"/>
      <c r="C297" s="103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</row>
    <row r="298" spans="1:16">
      <c r="A298" s="103"/>
      <c r="B298" s="103"/>
      <c r="C298" s="103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</row>
    <row r="299" spans="1:16">
      <c r="A299" s="103"/>
      <c r="B299" s="103"/>
      <c r="C299" s="103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</row>
    <row r="300" spans="1:16">
      <c r="A300" s="103"/>
      <c r="B300" s="103"/>
      <c r="C300" s="103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</row>
    <row r="301" spans="1:16">
      <c r="A301" s="103"/>
      <c r="B301" s="103"/>
      <c r="C301" s="103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</row>
    <row r="302" spans="1:16">
      <c r="A302" s="103"/>
      <c r="B302" s="103"/>
      <c r="C302" s="103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</row>
    <row r="303" spans="1:16">
      <c r="A303" s="103"/>
      <c r="B303" s="103"/>
      <c r="C303" s="103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</row>
    <row r="304" spans="1:16">
      <c r="A304" s="103"/>
      <c r="B304" s="103"/>
      <c r="C304" s="103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</row>
    <row r="305" spans="1:16">
      <c r="A305" s="103"/>
      <c r="B305" s="103"/>
      <c r="C305" s="103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</row>
    <row r="306" spans="1:16">
      <c r="A306" s="103"/>
      <c r="B306" s="103"/>
      <c r="C306" s="103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</row>
    <row r="307" spans="1:16">
      <c r="A307" s="103"/>
      <c r="B307" s="103"/>
      <c r="C307" s="103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</row>
    <row r="308" spans="1:16">
      <c r="A308" s="103"/>
      <c r="B308" s="103"/>
      <c r="C308" s="103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</row>
    <row r="309" spans="1:16">
      <c r="A309" s="103"/>
      <c r="B309" s="103"/>
      <c r="C309" s="103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</row>
    <row r="310" spans="1:16">
      <c r="A310" s="103"/>
      <c r="B310" s="103"/>
      <c r="C310" s="103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</row>
    <row r="311" spans="1:16">
      <c r="A311" s="103"/>
      <c r="B311" s="103"/>
      <c r="C311" s="103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</row>
    <row r="312" spans="1:16">
      <c r="A312" s="103"/>
      <c r="B312" s="103"/>
      <c r="C312" s="103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</row>
    <row r="313" spans="1:16">
      <c r="A313" s="103"/>
      <c r="B313" s="103"/>
      <c r="C313" s="103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</row>
    <row r="314" spans="1:16">
      <c r="A314" s="103"/>
      <c r="B314" s="103"/>
      <c r="C314" s="103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</row>
    <row r="315" spans="1:16">
      <c r="A315" s="103"/>
      <c r="B315" s="103"/>
      <c r="C315" s="103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</row>
    <row r="316" spans="1:16">
      <c r="A316" s="103"/>
      <c r="B316" s="103"/>
      <c r="C316" s="103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</row>
    <row r="317" spans="1:16">
      <c r="A317" s="103"/>
      <c r="B317" s="103"/>
      <c r="C317" s="103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</row>
    <row r="318" spans="1:16">
      <c r="A318" s="103"/>
      <c r="B318" s="103"/>
      <c r="C318" s="103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</row>
    <row r="319" spans="1:16">
      <c r="A319" s="103"/>
      <c r="B319" s="103"/>
      <c r="C319" s="103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</row>
    <row r="320" spans="1:16">
      <c r="A320" s="103"/>
      <c r="B320" s="103"/>
      <c r="C320" s="103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</row>
    <row r="321" spans="1:16">
      <c r="A321" s="103"/>
      <c r="B321" s="103"/>
      <c r="C321" s="103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</row>
    <row r="322" spans="1:16">
      <c r="A322" s="103"/>
      <c r="B322" s="103"/>
      <c r="C322" s="103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</row>
    <row r="323" spans="1:16">
      <c r="A323" s="103"/>
      <c r="B323" s="103"/>
      <c r="C323" s="103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</row>
    <row r="324" spans="1:16">
      <c r="A324" s="103"/>
      <c r="B324" s="103"/>
      <c r="C324" s="103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</row>
    <row r="325" spans="1:16">
      <c r="A325" s="103"/>
      <c r="B325" s="103"/>
      <c r="C325" s="103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</row>
    <row r="326" spans="1:16">
      <c r="A326" s="103"/>
      <c r="B326" s="103"/>
      <c r="C326" s="103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</row>
    <row r="327" spans="1:16">
      <c r="A327" s="103"/>
      <c r="B327" s="103"/>
      <c r="C327" s="103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</row>
    <row r="328" spans="1:16">
      <c r="A328" s="103"/>
      <c r="B328" s="103"/>
      <c r="C328" s="103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</row>
    <row r="329" spans="1:16">
      <c r="A329" s="103"/>
      <c r="B329" s="103"/>
      <c r="C329" s="103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</row>
    <row r="330" spans="1:16">
      <c r="A330" s="103"/>
      <c r="B330" s="103"/>
      <c r="C330" s="103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</row>
    <row r="331" spans="1:16">
      <c r="A331" s="103"/>
      <c r="B331" s="103"/>
      <c r="C331" s="103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</row>
    <row r="332" spans="1:16">
      <c r="A332" s="103"/>
      <c r="B332" s="103"/>
      <c r="C332" s="103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</row>
    <row r="333" spans="1:16">
      <c r="A333" s="103"/>
      <c r="B333" s="103"/>
      <c r="C333" s="103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</row>
    <row r="334" spans="1:16">
      <c r="A334" s="103"/>
      <c r="B334" s="103"/>
      <c r="C334" s="103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</row>
    <row r="335" spans="1:16">
      <c r="A335" s="103"/>
      <c r="B335" s="103"/>
      <c r="C335" s="103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</row>
    <row r="336" spans="1:16">
      <c r="A336" s="103"/>
      <c r="B336" s="103"/>
      <c r="C336" s="103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</row>
    <row r="337" spans="1:16">
      <c r="A337" s="103"/>
      <c r="B337" s="103"/>
      <c r="C337" s="103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</row>
    <row r="338" spans="1:16">
      <c r="A338" s="103"/>
      <c r="B338" s="103"/>
      <c r="C338" s="103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</row>
    <row r="339" spans="1:16">
      <c r="A339" s="103"/>
      <c r="B339" s="103"/>
      <c r="C339" s="103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</row>
    <row r="340" spans="1:16">
      <c r="A340" s="103"/>
      <c r="B340" s="103"/>
      <c r="C340" s="103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</row>
    <row r="341" spans="1:16">
      <c r="A341" s="103"/>
      <c r="B341" s="103"/>
      <c r="C341" s="103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</row>
    <row r="342" spans="1:16">
      <c r="A342" s="103"/>
      <c r="B342" s="103"/>
      <c r="C342" s="103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</row>
    <row r="343" spans="1:16">
      <c r="A343" s="103"/>
      <c r="B343" s="103"/>
      <c r="C343" s="103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</row>
    <row r="344" spans="1:16">
      <c r="A344" s="103"/>
      <c r="B344" s="103"/>
      <c r="C344" s="103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</row>
    <row r="345" spans="1:16">
      <c r="A345" s="103"/>
      <c r="B345" s="103"/>
      <c r="C345" s="103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</row>
    <row r="346" spans="1:16">
      <c r="A346" s="103"/>
      <c r="B346" s="103"/>
      <c r="C346" s="103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</row>
    <row r="347" spans="1:16">
      <c r="A347" s="103"/>
      <c r="B347" s="103"/>
      <c r="C347" s="103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</row>
    <row r="348" spans="1:16">
      <c r="A348" s="103"/>
      <c r="B348" s="103"/>
      <c r="C348" s="103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</row>
    <row r="349" spans="1:16">
      <c r="A349" s="103"/>
      <c r="B349" s="103"/>
      <c r="C349" s="103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</row>
    <row r="350" spans="1:16">
      <c r="A350" s="103"/>
      <c r="B350" s="103"/>
      <c r="C350" s="103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</row>
    <row r="351" spans="1:16">
      <c r="A351" s="103"/>
      <c r="B351" s="103"/>
      <c r="C351" s="103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</row>
    <row r="352" spans="1:16">
      <c r="A352" s="103"/>
      <c r="B352" s="103"/>
      <c r="C352" s="103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</row>
    <row r="353" spans="1:16">
      <c r="A353" s="103"/>
      <c r="B353" s="103"/>
      <c r="C353" s="103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</row>
    <row r="354" spans="1:16">
      <c r="A354" s="103"/>
      <c r="B354" s="103"/>
      <c r="C354" s="103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</row>
    <row r="355" spans="1:16">
      <c r="A355" s="103"/>
      <c r="B355" s="103"/>
      <c r="C355" s="103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</row>
    <row r="356" spans="1:16">
      <c r="A356" s="103"/>
      <c r="B356" s="103"/>
      <c r="C356" s="103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</row>
    <row r="357" spans="1:16">
      <c r="A357" s="103"/>
      <c r="B357" s="103"/>
      <c r="C357" s="103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</row>
    <row r="358" spans="1:16">
      <c r="A358" s="103"/>
      <c r="B358" s="103"/>
      <c r="C358" s="103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</row>
    <row r="359" spans="1:16">
      <c r="A359" s="103"/>
      <c r="B359" s="103"/>
      <c r="C359" s="103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</row>
    <row r="360" spans="1:16">
      <c r="A360" s="103"/>
      <c r="B360" s="103"/>
      <c r="C360" s="103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</row>
    <row r="361" spans="1:16">
      <c r="A361" s="103"/>
      <c r="B361" s="103"/>
      <c r="C361" s="103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</row>
    <row r="362" spans="1:16">
      <c r="A362" s="103"/>
      <c r="B362" s="103"/>
      <c r="C362" s="103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</row>
    <row r="363" spans="1:16">
      <c r="A363" s="103"/>
      <c r="B363" s="103"/>
      <c r="C363" s="103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</row>
    <row r="364" spans="1:16">
      <c r="A364" s="103"/>
      <c r="B364" s="103"/>
      <c r="C364" s="103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</row>
    <row r="365" spans="1:16">
      <c r="A365" s="103"/>
      <c r="B365" s="103"/>
      <c r="C365" s="103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</row>
    <row r="366" spans="1:16">
      <c r="A366" s="103"/>
      <c r="B366" s="103"/>
      <c r="C366" s="103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</row>
    <row r="367" spans="1:16">
      <c r="A367" s="103"/>
      <c r="B367" s="103"/>
      <c r="C367" s="103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</row>
    <row r="368" spans="1:16">
      <c r="A368" s="103"/>
      <c r="B368" s="103"/>
      <c r="C368" s="103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</row>
    <row r="369" spans="1:16">
      <c r="A369" s="103"/>
      <c r="B369" s="103"/>
      <c r="C369" s="103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</row>
    <row r="370" spans="1:16">
      <c r="A370" s="103"/>
      <c r="B370" s="103"/>
      <c r="C370" s="103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</row>
    <row r="371" spans="1:16">
      <c r="A371" s="103"/>
      <c r="B371" s="103"/>
      <c r="C371" s="103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</row>
    <row r="372" spans="1:16">
      <c r="A372" s="103"/>
      <c r="B372" s="103"/>
      <c r="C372" s="103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</row>
    <row r="373" spans="1:16">
      <c r="A373" s="103"/>
      <c r="B373" s="103"/>
      <c r="C373" s="103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</row>
    <row r="374" spans="1:16">
      <c r="A374" s="103"/>
      <c r="B374" s="103"/>
      <c r="C374" s="103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</row>
    <row r="375" spans="1:16">
      <c r="A375" s="103"/>
      <c r="B375" s="103"/>
      <c r="C375" s="103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</row>
    <row r="376" spans="1:16">
      <c r="A376" s="103"/>
      <c r="B376" s="103"/>
      <c r="C376" s="103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</row>
    <row r="377" spans="1:16">
      <c r="A377" s="103"/>
      <c r="B377" s="103"/>
      <c r="C377" s="103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</row>
    <row r="378" spans="1:16">
      <c r="A378" s="103"/>
      <c r="B378" s="103"/>
      <c r="C378" s="103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</row>
    <row r="379" spans="1:16">
      <c r="A379" s="103"/>
      <c r="B379" s="103"/>
      <c r="C379" s="103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</row>
    <row r="380" spans="1:16">
      <c r="A380" s="103"/>
      <c r="B380" s="103"/>
      <c r="C380" s="103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</row>
    <row r="381" spans="1:16">
      <c r="A381" s="103"/>
      <c r="B381" s="103"/>
      <c r="C381" s="103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</row>
    <row r="382" spans="1:16">
      <c r="A382" s="103"/>
      <c r="B382" s="103"/>
      <c r="C382" s="103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</row>
    <row r="383" spans="1:16">
      <c r="A383" s="103"/>
      <c r="B383" s="103"/>
      <c r="C383" s="103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</row>
    <row r="384" spans="1:16">
      <c r="A384" s="103"/>
      <c r="B384" s="103"/>
      <c r="C384" s="103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</row>
    <row r="385" spans="1:16">
      <c r="A385" s="103"/>
      <c r="B385" s="103"/>
      <c r="C385" s="103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</row>
    <row r="386" spans="1:16">
      <c r="A386" s="103"/>
      <c r="B386" s="103"/>
      <c r="C386" s="103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</row>
    <row r="387" spans="1:16">
      <c r="A387" s="103"/>
      <c r="B387" s="103"/>
      <c r="C387" s="103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</row>
    <row r="388" spans="1:16">
      <c r="A388" s="103"/>
      <c r="B388" s="103"/>
      <c r="C388" s="103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</row>
    <row r="389" spans="1:16">
      <c r="A389" s="103"/>
      <c r="B389" s="103"/>
      <c r="C389" s="103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</row>
    <row r="390" spans="1:16">
      <c r="A390" s="103"/>
      <c r="B390" s="103"/>
      <c r="C390" s="103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</row>
    <row r="391" spans="1:16">
      <c r="A391" s="103"/>
      <c r="B391" s="103"/>
      <c r="C391" s="103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</row>
    <row r="392" spans="1:16">
      <c r="A392" s="103"/>
      <c r="B392" s="103"/>
      <c r="C392" s="103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</row>
    <row r="393" spans="1:16">
      <c r="A393" s="103"/>
      <c r="B393" s="103"/>
      <c r="C393" s="103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</row>
    <row r="394" spans="1:16">
      <c r="A394" s="103"/>
      <c r="B394" s="103"/>
      <c r="C394" s="103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</row>
    <row r="395" spans="1:16">
      <c r="A395" s="103"/>
      <c r="B395" s="103"/>
      <c r="C395" s="103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</row>
    <row r="396" spans="1:16">
      <c r="A396" s="103"/>
      <c r="B396" s="103"/>
      <c r="C396" s="103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</row>
    <row r="397" spans="1:16">
      <c r="A397" s="103"/>
      <c r="B397" s="103"/>
      <c r="C397" s="103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</row>
    <row r="398" spans="1:16">
      <c r="A398" s="103"/>
      <c r="B398" s="103"/>
      <c r="C398" s="103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</row>
    <row r="399" spans="1:16">
      <c r="A399" s="103"/>
      <c r="B399" s="103"/>
      <c r="C399" s="103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</row>
    <row r="400" spans="1:16">
      <c r="A400" s="103"/>
      <c r="B400" s="103"/>
      <c r="C400" s="103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</row>
    <row r="401" spans="1:16">
      <c r="A401" s="103"/>
      <c r="B401" s="103"/>
      <c r="C401" s="103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</row>
    <row r="402" spans="1:16">
      <c r="A402" s="103"/>
      <c r="B402" s="103"/>
      <c r="C402" s="103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</row>
    <row r="403" spans="1:16">
      <c r="A403" s="103"/>
      <c r="B403" s="103"/>
      <c r="C403" s="103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</row>
    <row r="404" spans="1:16">
      <c r="A404" s="103"/>
      <c r="B404" s="103"/>
      <c r="C404" s="103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</row>
    <row r="405" spans="1:16">
      <c r="A405" s="103"/>
      <c r="B405" s="103"/>
      <c r="C405" s="103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</row>
    <row r="406" spans="1:16">
      <c r="A406" s="103"/>
      <c r="B406" s="103"/>
      <c r="C406" s="103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</row>
    <row r="407" spans="1:16">
      <c r="A407" s="103"/>
      <c r="B407" s="103"/>
      <c r="C407" s="103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</row>
    <row r="408" spans="1:16">
      <c r="A408" s="103"/>
      <c r="B408" s="103"/>
      <c r="C408" s="103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</row>
    <row r="409" spans="1:16">
      <c r="A409" s="103"/>
      <c r="B409" s="103"/>
      <c r="C409" s="103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</row>
    <row r="410" spans="1:16">
      <c r="A410" s="103"/>
      <c r="B410" s="103"/>
      <c r="C410" s="103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</row>
    <row r="411" spans="1:16">
      <c r="A411" s="103"/>
      <c r="B411" s="103"/>
      <c r="C411" s="103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</row>
    <row r="412" spans="1:16">
      <c r="A412" s="103"/>
      <c r="B412" s="103"/>
      <c r="C412" s="103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</row>
    <row r="413" spans="1:16">
      <c r="A413" s="103"/>
      <c r="B413" s="103"/>
      <c r="C413" s="103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</row>
    <row r="414" spans="1:16">
      <c r="A414" s="103"/>
      <c r="B414" s="103"/>
      <c r="C414" s="103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</row>
    <row r="415" spans="1:16">
      <c r="A415" s="103"/>
      <c r="B415" s="103"/>
      <c r="C415" s="103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</row>
    <row r="416" spans="1:16">
      <c r="A416" s="103"/>
      <c r="B416" s="103"/>
      <c r="C416" s="103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</row>
    <row r="417" spans="1:16">
      <c r="A417" s="103"/>
      <c r="B417" s="103"/>
      <c r="C417" s="103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</row>
    <row r="418" spans="1:16">
      <c r="A418" s="103"/>
      <c r="B418" s="103"/>
      <c r="C418" s="103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</row>
    <row r="419" spans="1:16">
      <c r="A419" s="103"/>
      <c r="B419" s="103"/>
      <c r="C419" s="103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</row>
    <row r="420" spans="1:16">
      <c r="A420" s="103"/>
      <c r="B420" s="103"/>
      <c r="C420" s="103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</row>
    <row r="421" spans="1:16">
      <c r="A421" s="103"/>
      <c r="B421" s="103"/>
      <c r="C421" s="103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</row>
    <row r="422" spans="1:16">
      <c r="A422" s="103"/>
      <c r="B422" s="103"/>
      <c r="C422" s="103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</row>
    <row r="423" spans="1:16">
      <c r="A423" s="103"/>
      <c r="B423" s="103"/>
      <c r="C423" s="103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</row>
    <row r="424" spans="1:16">
      <c r="A424" s="103"/>
      <c r="B424" s="103"/>
      <c r="C424" s="103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</row>
    <row r="425" spans="1:16">
      <c r="A425" s="103"/>
      <c r="B425" s="103"/>
      <c r="C425" s="103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</row>
    <row r="426" spans="1:16">
      <c r="A426" s="103"/>
      <c r="B426" s="103"/>
      <c r="C426" s="103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</row>
    <row r="427" spans="1:16">
      <c r="A427" s="103"/>
      <c r="B427" s="103"/>
      <c r="C427" s="103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</row>
    <row r="428" spans="1:16">
      <c r="A428" s="103"/>
      <c r="B428" s="103"/>
      <c r="C428" s="103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</row>
    <row r="429" spans="1:16">
      <c r="A429" s="103"/>
      <c r="B429" s="103"/>
      <c r="C429" s="103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</row>
    <row r="430" spans="1:16">
      <c r="A430" s="103"/>
      <c r="B430" s="103"/>
      <c r="C430" s="103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</row>
    <row r="431" spans="1:16">
      <c r="A431" s="103"/>
      <c r="B431" s="103"/>
      <c r="C431" s="103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</row>
    <row r="432" spans="1:16">
      <c r="A432" s="103"/>
      <c r="B432" s="103"/>
      <c r="C432" s="103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</row>
    <row r="433" spans="1:16">
      <c r="A433" s="103"/>
      <c r="B433" s="103"/>
      <c r="C433" s="103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</row>
    <row r="434" spans="1:16">
      <c r="A434" s="103"/>
      <c r="B434" s="103"/>
      <c r="C434" s="103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</row>
    <row r="435" spans="1:16">
      <c r="A435" s="103"/>
      <c r="B435" s="103"/>
      <c r="C435" s="103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</row>
    <row r="436" spans="1:16">
      <c r="A436" s="103"/>
      <c r="B436" s="103"/>
      <c r="C436" s="103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</row>
    <row r="437" spans="1:16">
      <c r="A437" s="103"/>
      <c r="B437" s="103"/>
      <c r="C437" s="103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</row>
    <row r="438" spans="1:16">
      <c r="A438" s="103"/>
      <c r="B438" s="103"/>
      <c r="C438" s="103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</row>
    <row r="439" spans="1:16">
      <c r="A439" s="103"/>
      <c r="B439" s="103"/>
      <c r="C439" s="103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</row>
    <row r="440" spans="1:16">
      <c r="A440" s="103"/>
      <c r="B440" s="103"/>
      <c r="C440" s="103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</row>
    <row r="441" spans="1:16">
      <c r="A441" s="103"/>
      <c r="B441" s="103"/>
      <c r="C441" s="103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</row>
    <row r="442" spans="1:16">
      <c r="A442" s="103"/>
      <c r="B442" s="103"/>
      <c r="C442" s="103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</row>
    <row r="443" spans="1:16">
      <c r="A443" s="103"/>
      <c r="B443" s="103"/>
      <c r="C443" s="103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</row>
    <row r="444" spans="1:16">
      <c r="A444" s="103"/>
      <c r="B444" s="103"/>
      <c r="C444" s="103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</row>
    <row r="445" spans="1:16">
      <c r="A445" s="103"/>
      <c r="B445" s="103"/>
      <c r="C445" s="103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</row>
    <row r="446" spans="1:16">
      <c r="A446" s="103"/>
      <c r="B446" s="103"/>
      <c r="C446" s="103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</row>
    <row r="447" spans="1:16">
      <c r="A447" s="103"/>
      <c r="B447" s="103"/>
      <c r="C447" s="103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</row>
    <row r="448" spans="1:16">
      <c r="A448" s="103"/>
      <c r="B448" s="103"/>
      <c r="C448" s="103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</row>
    <row r="449" spans="1:16">
      <c r="A449" s="103"/>
      <c r="B449" s="103"/>
      <c r="C449" s="103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</row>
    <row r="450" spans="1:16">
      <c r="A450" s="103"/>
      <c r="B450" s="103"/>
      <c r="C450" s="103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</row>
    <row r="451" spans="1:16">
      <c r="A451" s="103"/>
      <c r="B451" s="103"/>
      <c r="C451" s="103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</row>
    <row r="452" spans="1:16">
      <c r="A452" s="103"/>
      <c r="B452" s="103"/>
      <c r="C452" s="103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</row>
    <row r="453" spans="1:16">
      <c r="A453" s="103"/>
      <c r="B453" s="103"/>
      <c r="C453" s="103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</row>
    <row r="454" spans="1:16">
      <c r="A454" s="103"/>
      <c r="B454" s="103"/>
      <c r="C454" s="103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</row>
    <row r="455" spans="1:16">
      <c r="A455" s="103"/>
      <c r="B455" s="103"/>
      <c r="C455" s="103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</row>
    <row r="456" spans="1:16">
      <c r="A456" s="103"/>
      <c r="B456" s="103"/>
      <c r="C456" s="103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</row>
    <row r="457" spans="1:16">
      <c r="A457" s="103"/>
      <c r="B457" s="103"/>
      <c r="C457" s="103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</row>
    <row r="458" spans="1:16">
      <c r="A458" s="103"/>
      <c r="B458" s="103"/>
      <c r="C458" s="103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</row>
    <row r="459" spans="1:16">
      <c r="A459" s="103"/>
      <c r="B459" s="103"/>
      <c r="C459" s="103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</row>
    <row r="460" spans="1:16">
      <c r="A460" s="103"/>
      <c r="B460" s="103"/>
      <c r="C460" s="103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</row>
    <row r="461" spans="1:16">
      <c r="A461" s="103"/>
      <c r="B461" s="103"/>
      <c r="C461" s="103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</row>
    <row r="462" spans="1:16">
      <c r="A462" s="103"/>
      <c r="B462" s="103"/>
      <c r="C462" s="103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</row>
    <row r="463" spans="1:16">
      <c r="A463" s="103"/>
      <c r="B463" s="103"/>
      <c r="C463" s="103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</row>
    <row r="464" spans="1:16">
      <c r="A464" s="103"/>
      <c r="B464" s="103"/>
      <c r="C464" s="103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</row>
    <row r="465" spans="1:16">
      <c r="A465" s="103"/>
      <c r="B465" s="103"/>
      <c r="C465" s="103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</row>
    <row r="466" spans="1:16">
      <c r="A466" s="103"/>
      <c r="B466" s="103"/>
      <c r="C466" s="103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</row>
    <row r="467" spans="1:16">
      <c r="A467" s="103"/>
      <c r="B467" s="103"/>
      <c r="C467" s="103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</row>
    <row r="468" spans="1:16">
      <c r="A468" s="103"/>
      <c r="B468" s="103"/>
      <c r="C468" s="103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</row>
    <row r="469" spans="1:16">
      <c r="A469" s="103"/>
      <c r="B469" s="103"/>
      <c r="C469" s="103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</row>
    <row r="470" spans="1:16">
      <c r="A470" s="103"/>
      <c r="B470" s="103"/>
      <c r="C470" s="103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</row>
    <row r="471" spans="1:16">
      <c r="A471" s="103"/>
      <c r="B471" s="103"/>
      <c r="C471" s="103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</row>
    <row r="472" spans="1:16">
      <c r="A472" s="103"/>
      <c r="B472" s="103"/>
      <c r="C472" s="103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</row>
    <row r="473" spans="1:16">
      <c r="A473" s="103"/>
      <c r="B473" s="103"/>
      <c r="C473" s="103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</row>
    <row r="474" spans="1:16">
      <c r="A474" s="103"/>
      <c r="B474" s="103"/>
      <c r="C474" s="103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</row>
    <row r="475" spans="1:16">
      <c r="A475" s="103"/>
      <c r="B475" s="103"/>
      <c r="C475" s="103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</row>
    <row r="476" spans="1:16">
      <c r="A476" s="103"/>
      <c r="B476" s="103"/>
      <c r="C476" s="103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</row>
    <row r="477" spans="1:16">
      <c r="A477" s="103"/>
      <c r="B477" s="103"/>
      <c r="C477" s="103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</row>
    <row r="478" spans="1:16">
      <c r="A478" s="103"/>
      <c r="B478" s="103"/>
      <c r="C478" s="103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</row>
    <row r="479" spans="1:16">
      <c r="A479" s="103"/>
      <c r="B479" s="103"/>
      <c r="C479" s="103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</row>
    <row r="480" spans="1:16">
      <c r="A480" s="103"/>
      <c r="B480" s="103"/>
      <c r="C480" s="103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</row>
    <row r="481" spans="1:16">
      <c r="A481" s="103"/>
      <c r="B481" s="103"/>
      <c r="C481" s="103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</row>
    <row r="482" spans="1:16">
      <c r="A482" s="103"/>
      <c r="B482" s="103"/>
      <c r="C482" s="103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</row>
    <row r="483" spans="1:16">
      <c r="A483" s="103"/>
      <c r="B483" s="103"/>
      <c r="C483" s="103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</row>
    <row r="484" spans="1:16">
      <c r="A484" s="103"/>
      <c r="B484" s="103"/>
      <c r="C484" s="103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</row>
    <row r="485" spans="1:16">
      <c r="A485" s="103"/>
      <c r="B485" s="103"/>
      <c r="C485" s="103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</row>
    <row r="486" spans="1:16">
      <c r="A486" s="103"/>
      <c r="B486" s="103"/>
      <c r="C486" s="103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</row>
    <row r="487" spans="1:16">
      <c r="A487" s="103"/>
      <c r="B487" s="103"/>
      <c r="C487" s="103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</row>
    <row r="488" spans="1:16">
      <c r="A488" s="103"/>
      <c r="B488" s="103"/>
      <c r="C488" s="103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</row>
    <row r="489" spans="1:16">
      <c r="A489" s="103"/>
      <c r="B489" s="103"/>
      <c r="C489" s="103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</row>
    <row r="490" spans="1:16">
      <c r="A490" s="103"/>
      <c r="B490" s="103"/>
      <c r="C490" s="103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</row>
    <row r="491" spans="1:16">
      <c r="A491" s="103"/>
      <c r="B491" s="103"/>
      <c r="C491" s="103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</row>
    <row r="492" spans="1:16">
      <c r="A492" s="103"/>
      <c r="B492" s="103"/>
      <c r="C492" s="103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</row>
    <row r="493" spans="1:16">
      <c r="A493" s="103"/>
      <c r="B493" s="103"/>
      <c r="C493" s="103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</row>
    <row r="494" spans="1:16">
      <c r="A494" s="103"/>
      <c r="B494" s="103"/>
      <c r="C494" s="103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</row>
    <row r="495" spans="1:16">
      <c r="A495" s="103"/>
      <c r="B495" s="103"/>
      <c r="C495" s="103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</row>
    <row r="496" spans="1:16">
      <c r="A496" s="103"/>
      <c r="B496" s="103"/>
      <c r="C496" s="103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</row>
    <row r="497" spans="1:16">
      <c r="A497" s="103"/>
      <c r="B497" s="103"/>
      <c r="C497" s="103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</row>
    <row r="498" spans="1:16">
      <c r="A498" s="103"/>
      <c r="B498" s="103"/>
      <c r="C498" s="103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</row>
    <row r="499" spans="1:16">
      <c r="A499" s="103"/>
      <c r="B499" s="103"/>
      <c r="C499" s="103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</row>
    <row r="500" spans="1:16">
      <c r="A500" s="103"/>
      <c r="B500" s="103"/>
      <c r="C500" s="103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</row>
    <row r="501" spans="1:16">
      <c r="A501" s="103"/>
      <c r="B501" s="103"/>
      <c r="C501" s="103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</row>
    <row r="502" spans="1:16">
      <c r="A502" s="103"/>
      <c r="B502" s="103"/>
      <c r="C502" s="103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</row>
    <row r="503" spans="1:16">
      <c r="A503" s="103"/>
      <c r="B503" s="103"/>
      <c r="C503" s="103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</row>
    <row r="504" spans="1:16">
      <c r="A504" s="103"/>
      <c r="B504" s="103"/>
      <c r="C504" s="103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</row>
    <row r="505" spans="1:16">
      <c r="A505" s="103"/>
      <c r="B505" s="103"/>
      <c r="C505" s="103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</row>
    <row r="506" spans="1:16">
      <c r="A506" s="103"/>
      <c r="B506" s="103"/>
      <c r="C506" s="103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</row>
    <row r="507" spans="1:16">
      <c r="A507" s="103"/>
      <c r="B507" s="103"/>
      <c r="C507" s="103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</row>
    <row r="508" spans="1:16">
      <c r="A508" s="103"/>
      <c r="B508" s="103"/>
      <c r="C508" s="103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</row>
    <row r="509" spans="1:16">
      <c r="A509" s="103"/>
      <c r="B509" s="103"/>
      <c r="C509" s="103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</row>
    <row r="510" spans="1:16">
      <c r="A510" s="103"/>
      <c r="B510" s="103"/>
      <c r="C510" s="103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</row>
    <row r="511" spans="1:16">
      <c r="A511" s="103"/>
      <c r="B511" s="103"/>
      <c r="C511" s="103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</row>
    <row r="512" spans="1:16">
      <c r="A512" s="103"/>
      <c r="B512" s="103"/>
      <c r="C512" s="103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</row>
    <row r="513" spans="1:16">
      <c r="A513" s="103"/>
      <c r="B513" s="103"/>
      <c r="C513" s="103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</row>
    <row r="514" spans="1:16">
      <c r="A514" s="103"/>
      <c r="B514" s="103"/>
      <c r="C514" s="103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</row>
    <row r="515" spans="1:16">
      <c r="A515" s="103"/>
      <c r="B515" s="103"/>
      <c r="C515" s="103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</row>
    <row r="516" spans="1:16">
      <c r="A516" s="103"/>
      <c r="B516" s="103"/>
      <c r="C516" s="103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</row>
    <row r="517" spans="1:16">
      <c r="A517" s="103"/>
      <c r="B517" s="103"/>
      <c r="C517" s="103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</row>
    <row r="518" spans="1:16">
      <c r="A518" s="103"/>
      <c r="B518" s="103"/>
      <c r="C518" s="103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</row>
    <row r="519" spans="1:16">
      <c r="A519" s="103"/>
      <c r="B519" s="103"/>
      <c r="C519" s="103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</row>
    <row r="520" spans="1:16">
      <c r="A520" s="103"/>
      <c r="B520" s="103"/>
      <c r="C520" s="103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</row>
    <row r="521" spans="1:16">
      <c r="A521" s="103"/>
      <c r="B521" s="103"/>
      <c r="C521" s="103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</row>
    <row r="522" spans="1:16">
      <c r="A522" s="103"/>
      <c r="B522" s="103"/>
      <c r="C522" s="103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</row>
    <row r="523" spans="1:16">
      <c r="A523" s="103"/>
      <c r="B523" s="103"/>
      <c r="C523" s="103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</row>
    <row r="524" spans="1:16">
      <c r="A524" s="103"/>
      <c r="B524" s="103"/>
      <c r="C524" s="103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</row>
    <row r="525" spans="1:16">
      <c r="A525" s="103"/>
      <c r="B525" s="103"/>
      <c r="C525" s="103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</row>
    <row r="526" spans="1:16">
      <c r="A526" s="103"/>
      <c r="B526" s="103"/>
      <c r="C526" s="103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</row>
    <row r="527" spans="1:16">
      <c r="A527" s="103"/>
      <c r="B527" s="103"/>
      <c r="C527" s="103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</row>
    <row r="528" spans="1:16">
      <c r="A528" s="103"/>
      <c r="B528" s="103"/>
      <c r="C528" s="103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</row>
    <row r="529" spans="1:16">
      <c r="A529" s="103"/>
      <c r="B529" s="103"/>
      <c r="C529" s="103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</row>
    <row r="530" spans="1:16">
      <c r="A530" s="103"/>
      <c r="B530" s="103"/>
      <c r="C530" s="103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</row>
    <row r="531" spans="1:16">
      <c r="A531" s="103"/>
      <c r="B531" s="103"/>
      <c r="C531" s="103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</row>
    <row r="532" spans="1:16">
      <c r="A532" s="103"/>
      <c r="B532" s="103"/>
      <c r="C532" s="103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</row>
    <row r="533" spans="1:16">
      <c r="A533" s="103"/>
      <c r="B533" s="103"/>
      <c r="C533" s="103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</row>
    <row r="534" spans="1:16">
      <c r="A534" s="103"/>
      <c r="B534" s="103"/>
      <c r="C534" s="103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</row>
    <row r="535" spans="1:16">
      <c r="A535" s="103"/>
      <c r="B535" s="103"/>
      <c r="C535" s="103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</row>
    <row r="536" spans="1:16">
      <c r="A536" s="103"/>
      <c r="B536" s="103"/>
      <c r="C536" s="103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</row>
    <row r="537" spans="1:16">
      <c r="A537" s="103"/>
      <c r="B537" s="103"/>
      <c r="C537" s="103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</row>
    <row r="538" spans="1:16">
      <c r="A538" s="103"/>
      <c r="B538" s="103"/>
      <c r="C538" s="103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</row>
    <row r="539" spans="1:16">
      <c r="A539" s="103"/>
      <c r="B539" s="103"/>
      <c r="C539" s="103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</row>
    <row r="540" spans="1:16">
      <c r="A540" s="103"/>
      <c r="B540" s="103"/>
      <c r="C540" s="103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</row>
    <row r="541" spans="1:16">
      <c r="A541" s="103"/>
      <c r="B541" s="103"/>
      <c r="C541" s="103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</row>
    <row r="542" spans="1:16">
      <c r="A542" s="103"/>
      <c r="B542" s="103"/>
      <c r="C542" s="103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</row>
    <row r="543" spans="1:16">
      <c r="A543" s="103"/>
      <c r="B543" s="103"/>
      <c r="C543" s="103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</row>
    <row r="544" spans="1:16">
      <c r="A544" s="103"/>
      <c r="B544" s="103"/>
      <c r="C544" s="103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</row>
    <row r="545" spans="1:16">
      <c r="A545" s="103"/>
      <c r="B545" s="103"/>
      <c r="C545" s="103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</row>
    <row r="546" spans="1:16">
      <c r="A546" s="103"/>
      <c r="B546" s="103"/>
      <c r="C546" s="103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</row>
    <row r="547" spans="1:16">
      <c r="A547" s="103"/>
      <c r="B547" s="103"/>
      <c r="C547" s="103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</row>
    <row r="548" spans="1:16">
      <c r="A548" s="103"/>
      <c r="B548" s="103"/>
      <c r="C548" s="103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</row>
    <row r="549" spans="1:16">
      <c r="A549" s="103"/>
      <c r="B549" s="103"/>
      <c r="C549" s="103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</row>
    <row r="550" spans="1:16">
      <c r="A550" s="103"/>
      <c r="B550" s="103"/>
      <c r="C550" s="103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</row>
    <row r="551" spans="1:16">
      <c r="A551" s="103"/>
      <c r="B551" s="103"/>
      <c r="C551" s="103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</row>
    <row r="552" spans="1:16">
      <c r="A552" s="103"/>
      <c r="B552" s="103"/>
      <c r="C552" s="103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</row>
    <row r="553" spans="1:16">
      <c r="A553" s="103"/>
      <c r="B553" s="103"/>
      <c r="C553" s="103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</row>
    <row r="554" spans="1:16">
      <c r="A554" s="103"/>
      <c r="B554" s="103"/>
      <c r="C554" s="103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</row>
    <row r="555" spans="1:16">
      <c r="A555" s="103"/>
      <c r="B555" s="103"/>
      <c r="C555" s="103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</row>
    <row r="556" spans="1:16">
      <c r="A556" s="103"/>
      <c r="B556" s="103"/>
      <c r="C556" s="103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</row>
    <row r="557" spans="1:16">
      <c r="A557" s="103"/>
      <c r="B557" s="103"/>
      <c r="C557" s="103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</row>
    <row r="558" spans="1:16">
      <c r="A558" s="103"/>
      <c r="B558" s="103"/>
      <c r="C558" s="103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</row>
    <row r="559" spans="1:16">
      <c r="A559" s="103"/>
      <c r="B559" s="103"/>
      <c r="C559" s="103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</row>
    <row r="560" spans="1:16">
      <c r="A560" s="103"/>
      <c r="B560" s="103"/>
      <c r="C560" s="103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</row>
    <row r="561" spans="1:16">
      <c r="A561" s="103"/>
      <c r="B561" s="103"/>
      <c r="C561" s="103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</row>
    <row r="562" spans="1:16">
      <c r="A562" s="103"/>
      <c r="B562" s="103"/>
      <c r="C562" s="103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</row>
    <row r="563" spans="1:16">
      <c r="A563" s="103"/>
      <c r="B563" s="103"/>
      <c r="C563" s="103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</row>
    <row r="564" spans="1:16">
      <c r="A564" s="103"/>
      <c r="B564" s="103"/>
      <c r="C564" s="103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</row>
    <row r="565" spans="1:16">
      <c r="A565" s="103"/>
      <c r="B565" s="103"/>
      <c r="C565" s="103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</row>
    <row r="566" spans="1:16">
      <c r="A566" s="103"/>
      <c r="B566" s="103"/>
      <c r="C566" s="103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</row>
    <row r="567" spans="1:16">
      <c r="A567" s="103"/>
      <c r="B567" s="103"/>
      <c r="C567" s="103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</row>
    <row r="568" spans="1:16">
      <c r="A568" s="103"/>
      <c r="B568" s="103"/>
      <c r="C568" s="103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</row>
    <row r="569" spans="1:16">
      <c r="A569" s="103"/>
      <c r="B569" s="103"/>
      <c r="C569" s="103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</row>
    <row r="570" spans="1:16">
      <c r="A570" s="103"/>
      <c r="B570" s="103"/>
      <c r="C570" s="103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</row>
    <row r="571" spans="1:16">
      <c r="A571" s="103"/>
      <c r="B571" s="103"/>
      <c r="C571" s="103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</row>
    <row r="572" spans="1:16">
      <c r="A572" s="103"/>
      <c r="B572" s="103"/>
      <c r="C572" s="103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</row>
    <row r="573" spans="1:16">
      <c r="A573" s="103"/>
      <c r="B573" s="103"/>
      <c r="C573" s="103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</row>
    <row r="574" spans="1:16">
      <c r="A574" s="103"/>
      <c r="B574" s="103"/>
      <c r="C574" s="103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</row>
    <row r="575" spans="1:16">
      <c r="A575" s="103"/>
      <c r="B575" s="103"/>
      <c r="C575" s="103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</row>
    <row r="576" spans="1:16">
      <c r="A576" s="103"/>
      <c r="B576" s="103"/>
      <c r="C576" s="103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</row>
    <row r="577" spans="1:16">
      <c r="A577" s="103"/>
      <c r="B577" s="103"/>
      <c r="C577" s="103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</row>
    <row r="578" spans="1:16">
      <c r="A578" s="103"/>
      <c r="B578" s="103"/>
      <c r="C578" s="103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</row>
    <row r="579" spans="1:16">
      <c r="A579" s="103"/>
      <c r="B579" s="103"/>
      <c r="C579" s="103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</row>
    <row r="580" spans="1:16">
      <c r="A580" s="103"/>
      <c r="B580" s="103"/>
      <c r="C580" s="103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</row>
    <row r="581" spans="1:16">
      <c r="A581" s="103"/>
      <c r="B581" s="103"/>
      <c r="C581" s="103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</row>
    <row r="582" spans="1:16">
      <c r="A582" s="103"/>
      <c r="B582" s="103"/>
      <c r="C582" s="103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</row>
    <row r="583" spans="1:16">
      <c r="A583" s="103"/>
      <c r="B583" s="103"/>
      <c r="C583" s="103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</row>
    <row r="584" spans="1:16">
      <c r="A584" s="103"/>
      <c r="B584" s="103"/>
      <c r="C584" s="103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</row>
    <row r="585" spans="1:16">
      <c r="A585" s="103"/>
      <c r="B585" s="103"/>
      <c r="C585" s="103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</row>
    <row r="586" spans="1:16">
      <c r="A586" s="103"/>
      <c r="B586" s="103"/>
      <c r="C586" s="103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</row>
    <row r="587" spans="1:16">
      <c r="A587" s="103"/>
      <c r="B587" s="103"/>
      <c r="C587" s="103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</row>
    <row r="588" spans="1:16">
      <c r="A588" s="103"/>
      <c r="B588" s="103"/>
      <c r="C588" s="103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</row>
    <row r="589" spans="1:16">
      <c r="A589" s="103"/>
      <c r="B589" s="103"/>
      <c r="C589" s="103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</row>
    <row r="590" spans="1:16">
      <c r="A590" s="103"/>
      <c r="B590" s="103"/>
      <c r="C590" s="103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</row>
    <row r="591" spans="1:16">
      <c r="A591" s="103"/>
      <c r="B591" s="103"/>
      <c r="C591" s="103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</row>
    <row r="592" spans="1:16">
      <c r="A592" s="103"/>
      <c r="B592" s="103"/>
      <c r="C592" s="103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</row>
    <row r="593" spans="1:16">
      <c r="A593" s="103"/>
      <c r="B593" s="103"/>
      <c r="C593" s="103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</row>
    <row r="594" spans="1:16">
      <c r="A594" s="103"/>
      <c r="B594" s="103"/>
      <c r="C594" s="103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</row>
    <row r="595" spans="1:16">
      <c r="A595" s="103"/>
      <c r="B595" s="103"/>
      <c r="C595" s="103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</row>
    <row r="596" spans="1:16">
      <c r="A596" s="103"/>
      <c r="B596" s="103"/>
      <c r="C596" s="103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</row>
    <row r="597" spans="1:16">
      <c r="A597" s="103"/>
      <c r="B597" s="103"/>
      <c r="C597" s="103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</row>
    <row r="598" spans="1:16">
      <c r="A598" s="103"/>
      <c r="B598" s="103"/>
      <c r="C598" s="103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</row>
    <row r="599" spans="1:16">
      <c r="A599" s="103"/>
      <c r="B599" s="103"/>
      <c r="C599" s="103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</row>
    <row r="600" spans="1:16">
      <c r="A600" s="103"/>
      <c r="B600" s="103"/>
      <c r="C600" s="103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</row>
    <row r="601" spans="1:16">
      <c r="A601" s="103"/>
      <c r="B601" s="103"/>
      <c r="C601" s="103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</row>
    <row r="602" spans="1:16">
      <c r="A602" s="103"/>
      <c r="B602" s="103"/>
      <c r="C602" s="103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</row>
    <row r="603" spans="1:16">
      <c r="A603" s="103"/>
      <c r="B603" s="103"/>
      <c r="C603" s="103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</row>
    <row r="604" spans="1:16">
      <c r="A604" s="103"/>
      <c r="B604" s="103"/>
      <c r="C604" s="103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</row>
    <row r="605" spans="1:16">
      <c r="A605" s="103"/>
      <c r="B605" s="103"/>
      <c r="C605" s="103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</row>
    <row r="606" spans="1:16">
      <c r="A606" s="103"/>
      <c r="B606" s="103"/>
      <c r="C606" s="103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</row>
    <row r="607" spans="1:16">
      <c r="A607" s="103"/>
      <c r="B607" s="103"/>
      <c r="C607" s="103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</row>
    <row r="608" spans="1:16">
      <c r="A608" s="103"/>
      <c r="B608" s="103"/>
      <c r="C608" s="103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</row>
    <row r="609" spans="1:16">
      <c r="A609" s="103"/>
      <c r="B609" s="103"/>
      <c r="C609" s="103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</row>
    <row r="610" spans="1:16">
      <c r="A610" s="103"/>
      <c r="B610" s="103"/>
      <c r="C610" s="103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</row>
    <row r="611" spans="1:16">
      <c r="A611" s="103"/>
      <c r="B611" s="103"/>
      <c r="C611" s="103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</row>
    <row r="612" spans="1:16">
      <c r="A612" s="103"/>
      <c r="B612" s="103"/>
      <c r="C612" s="103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</row>
    <row r="613" spans="1:16">
      <c r="A613" s="103"/>
      <c r="B613" s="103"/>
      <c r="C613" s="103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</row>
    <row r="614" spans="1:16">
      <c r="A614" s="103"/>
      <c r="B614" s="103"/>
      <c r="C614" s="103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</row>
    <row r="615" spans="1:16">
      <c r="A615" s="103"/>
      <c r="B615" s="103"/>
      <c r="C615" s="103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</row>
    <row r="616" spans="1:16">
      <c r="A616" s="103"/>
      <c r="B616" s="103"/>
      <c r="C616" s="103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</row>
    <row r="617" spans="1:16">
      <c r="A617" s="103"/>
      <c r="B617" s="103"/>
      <c r="C617" s="103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</row>
    <row r="618" spans="1:16">
      <c r="A618" s="103"/>
      <c r="B618" s="103"/>
      <c r="C618" s="103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</row>
    <row r="619" spans="1:16">
      <c r="A619" s="103"/>
      <c r="B619" s="103"/>
      <c r="C619" s="103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</row>
    <row r="620" spans="1:16">
      <c r="A620" s="103"/>
      <c r="B620" s="103"/>
      <c r="C620" s="103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</row>
    <row r="621" spans="1:16">
      <c r="A621" s="103"/>
      <c r="B621" s="103"/>
      <c r="C621" s="103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</row>
    <row r="622" spans="1:16">
      <c r="A622" s="103"/>
      <c r="B622" s="103"/>
      <c r="C622" s="103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</row>
    <row r="623" spans="1:16">
      <c r="A623" s="103"/>
      <c r="B623" s="103"/>
      <c r="C623" s="103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</row>
    <row r="624" spans="1:16">
      <c r="A624" s="103"/>
      <c r="B624" s="103"/>
      <c r="C624" s="103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</row>
    <row r="625" spans="1:16">
      <c r="A625" s="103"/>
      <c r="B625" s="103"/>
      <c r="C625" s="103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</row>
    <row r="626" spans="1:16">
      <c r="A626" s="103"/>
      <c r="B626" s="103"/>
      <c r="C626" s="103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</row>
    <row r="627" spans="1:16">
      <c r="A627" s="103"/>
      <c r="B627" s="103"/>
      <c r="C627" s="103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</row>
    <row r="628" spans="1:16">
      <c r="A628" s="103"/>
      <c r="B628" s="103"/>
      <c r="C628" s="103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</row>
    <row r="629" spans="1:16">
      <c r="A629" s="103"/>
      <c r="B629" s="103"/>
      <c r="C629" s="103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</row>
    <row r="630" spans="1:16">
      <c r="A630" s="103"/>
      <c r="B630" s="103"/>
      <c r="C630" s="103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</row>
    <row r="631" spans="1:16">
      <c r="A631" s="103"/>
      <c r="B631" s="103"/>
      <c r="C631" s="103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</row>
    <row r="632" spans="1:16">
      <c r="A632" s="103"/>
      <c r="B632" s="103"/>
      <c r="C632" s="103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</row>
    <row r="633" spans="1:16">
      <c r="A633" s="103"/>
      <c r="B633" s="103"/>
      <c r="C633" s="103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</row>
    <row r="634" spans="1:16">
      <c r="A634" s="103"/>
      <c r="B634" s="103"/>
      <c r="C634" s="103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</row>
    <row r="635" spans="1:16">
      <c r="A635" s="103"/>
      <c r="B635" s="103"/>
      <c r="C635" s="103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</row>
    <row r="636" spans="1:16">
      <c r="A636" s="103"/>
      <c r="B636" s="103"/>
      <c r="C636" s="103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</row>
    <row r="637" spans="1:16">
      <c r="A637" s="103"/>
      <c r="B637" s="103"/>
      <c r="C637" s="103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</row>
    <row r="638" spans="1:16">
      <c r="A638" s="103"/>
      <c r="B638" s="103"/>
      <c r="C638" s="103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</row>
    <row r="639" spans="1:16">
      <c r="A639" s="103"/>
      <c r="B639" s="103"/>
      <c r="C639" s="103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</row>
    <row r="640" spans="1:16">
      <c r="A640" s="103"/>
      <c r="B640" s="103"/>
      <c r="C640" s="103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</row>
    <row r="641" spans="1:16">
      <c r="A641" s="103"/>
      <c r="B641" s="103"/>
      <c r="C641" s="103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</row>
    <row r="642" spans="1:16">
      <c r="A642" s="103"/>
      <c r="B642" s="103"/>
      <c r="C642" s="103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</row>
    <row r="643" spans="1:16">
      <c r="A643" s="103"/>
      <c r="B643" s="103"/>
      <c r="C643" s="103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</row>
    <row r="644" spans="1:16">
      <c r="A644" s="103"/>
      <c r="B644" s="103"/>
      <c r="C644" s="103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</row>
    <row r="645" spans="1:16">
      <c r="A645" s="103"/>
      <c r="B645" s="103"/>
      <c r="C645" s="103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</row>
    <row r="646" spans="1:16">
      <c r="A646" s="103"/>
      <c r="B646" s="103"/>
      <c r="C646" s="103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</row>
    <row r="647" spans="1:16">
      <c r="A647" s="103"/>
      <c r="B647" s="103"/>
      <c r="C647" s="103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</row>
    <row r="648" spans="1:16">
      <c r="A648" s="103"/>
      <c r="B648" s="103"/>
      <c r="C648" s="103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</row>
    <row r="649" spans="1:16">
      <c r="A649" s="103"/>
      <c r="B649" s="103"/>
      <c r="C649" s="103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</row>
    <row r="650" spans="1:16">
      <c r="A650" s="103"/>
      <c r="B650" s="103"/>
      <c r="C650" s="103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</row>
    <row r="651" spans="1:16">
      <c r="A651" s="103"/>
      <c r="B651" s="103"/>
      <c r="C651" s="103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</row>
    <row r="652" spans="1:16">
      <c r="A652" s="103"/>
      <c r="B652" s="103"/>
      <c r="C652" s="103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</row>
    <row r="653" spans="1:16">
      <c r="A653" s="103"/>
      <c r="B653" s="103"/>
      <c r="C653" s="103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</row>
    <row r="654" spans="1:16">
      <c r="A654" s="103"/>
      <c r="B654" s="103"/>
      <c r="C654" s="103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</row>
    <row r="655" spans="1:16">
      <c r="A655" s="103"/>
      <c r="B655" s="103"/>
      <c r="C655" s="103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</row>
    <row r="656" spans="1:16">
      <c r="A656" s="103"/>
      <c r="B656" s="103"/>
      <c r="C656" s="103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</row>
    <row r="657" spans="1:16">
      <c r="A657" s="103"/>
      <c r="B657" s="103"/>
      <c r="C657" s="103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</row>
    <row r="658" spans="1:16">
      <c r="A658" s="103"/>
      <c r="B658" s="103"/>
      <c r="C658" s="103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</row>
    <row r="659" spans="1:16">
      <c r="A659" s="103"/>
      <c r="B659" s="103"/>
      <c r="C659" s="103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</row>
    <row r="660" spans="1:16">
      <c r="A660" s="103"/>
      <c r="B660" s="103"/>
      <c r="C660" s="103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</row>
    <row r="661" spans="1:16">
      <c r="A661" s="103"/>
      <c r="B661" s="103"/>
      <c r="C661" s="103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</row>
    <row r="662" spans="1:16">
      <c r="A662" s="103"/>
      <c r="B662" s="103"/>
      <c r="C662" s="103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</row>
    <row r="663" spans="1:16">
      <c r="A663" s="103"/>
      <c r="B663" s="103"/>
      <c r="C663" s="103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</row>
    <row r="664" spans="1:16">
      <c r="A664" s="103"/>
      <c r="B664" s="103"/>
      <c r="C664" s="103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</row>
    <row r="665" spans="1:16">
      <c r="A665" s="103"/>
      <c r="B665" s="103"/>
      <c r="C665" s="103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</row>
    <row r="666" spans="1:16">
      <c r="A666" s="103"/>
      <c r="B666" s="103"/>
      <c r="C666" s="103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</row>
    <row r="667" spans="1:16">
      <c r="A667" s="103"/>
      <c r="B667" s="103"/>
      <c r="C667" s="103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</row>
    <row r="668" spans="1:16">
      <c r="A668" s="103"/>
      <c r="B668" s="103"/>
      <c r="C668" s="103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</row>
    <row r="669" spans="1:16">
      <c r="A669" s="103"/>
      <c r="B669" s="103"/>
      <c r="C669" s="103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</row>
    <row r="670" spans="1:16">
      <c r="A670" s="103"/>
      <c r="B670" s="103"/>
      <c r="C670" s="103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</row>
    <row r="671" spans="1:16">
      <c r="A671" s="103"/>
      <c r="B671" s="103"/>
      <c r="C671" s="103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</row>
    <row r="672" spans="1:16">
      <c r="A672" s="103"/>
      <c r="B672" s="103"/>
      <c r="C672" s="103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</row>
    <row r="673" spans="1:16">
      <c r="A673" s="103"/>
      <c r="B673" s="103"/>
      <c r="C673" s="103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</row>
    <row r="674" spans="1:16">
      <c r="A674" s="103"/>
      <c r="B674" s="103"/>
      <c r="C674" s="103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</row>
    <row r="675" spans="1:16">
      <c r="A675" s="103"/>
      <c r="B675" s="103"/>
      <c r="C675" s="103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</row>
    <row r="676" spans="1:16">
      <c r="A676" s="103"/>
      <c r="B676" s="103"/>
      <c r="C676" s="103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</row>
    <row r="677" spans="1:16">
      <c r="A677" s="103"/>
      <c r="B677" s="103"/>
      <c r="C677" s="103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</row>
    <row r="678" spans="1:16">
      <c r="A678" s="103"/>
      <c r="B678" s="103"/>
      <c r="C678" s="103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</row>
    <row r="679" spans="1:16">
      <c r="A679" s="103"/>
      <c r="B679" s="103"/>
      <c r="C679" s="103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</row>
    <row r="680" spans="1:16">
      <c r="A680" s="103"/>
      <c r="B680" s="103"/>
      <c r="C680" s="103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</row>
    <row r="681" spans="1:16">
      <c r="A681" s="103"/>
      <c r="B681" s="103"/>
      <c r="C681" s="103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</row>
    <row r="682" spans="1:16">
      <c r="A682" s="103"/>
      <c r="B682" s="103"/>
      <c r="C682" s="103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</row>
    <row r="683" spans="1:16">
      <c r="A683" s="103"/>
      <c r="B683" s="103"/>
      <c r="C683" s="103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</row>
    <row r="684" spans="1:16">
      <c r="A684" s="103"/>
      <c r="B684" s="103"/>
      <c r="C684" s="103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</row>
    <row r="685" spans="1:16">
      <c r="A685" s="103"/>
      <c r="B685" s="103"/>
      <c r="C685" s="103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</row>
    <row r="686" spans="1:16">
      <c r="A686" s="103"/>
      <c r="B686" s="103"/>
      <c r="C686" s="103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</row>
    <row r="687" spans="1:16">
      <c r="A687" s="103"/>
      <c r="B687" s="103"/>
      <c r="C687" s="103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</row>
    <row r="688" spans="1:16">
      <c r="A688" s="103"/>
      <c r="B688" s="103"/>
      <c r="C688" s="103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</row>
    <row r="689" spans="1:16">
      <c r="A689" s="103"/>
      <c r="B689" s="103"/>
      <c r="C689" s="103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</row>
    <row r="690" spans="1:16">
      <c r="A690" s="103"/>
      <c r="B690" s="103"/>
      <c r="C690" s="103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</row>
    <row r="691" spans="1:16">
      <c r="A691" s="103"/>
      <c r="B691" s="103"/>
      <c r="C691" s="103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</row>
    <row r="692" spans="1:16">
      <c r="A692" s="103"/>
      <c r="B692" s="103"/>
      <c r="C692" s="103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</row>
    <row r="693" spans="1:16">
      <c r="A693" s="103"/>
      <c r="B693" s="103"/>
      <c r="C693" s="103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</row>
    <row r="694" spans="1:16">
      <c r="A694" s="103"/>
      <c r="B694" s="103"/>
      <c r="C694" s="103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</row>
    <row r="695" spans="1:16">
      <c r="A695" s="103"/>
      <c r="B695" s="103"/>
      <c r="C695" s="103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</row>
    <row r="696" spans="1:16">
      <c r="A696" s="103"/>
      <c r="B696" s="103"/>
      <c r="C696" s="103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</row>
    <row r="697" spans="1:16">
      <c r="A697" s="103"/>
      <c r="B697" s="103"/>
      <c r="C697" s="103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</row>
    <row r="698" spans="1:16">
      <c r="A698" s="103"/>
      <c r="B698" s="103"/>
      <c r="C698" s="103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</row>
    <row r="699" spans="1:16">
      <c r="A699" s="103"/>
      <c r="B699" s="103"/>
      <c r="C699" s="103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</row>
    <row r="700" spans="1:16">
      <c r="A700" s="103"/>
      <c r="B700" s="103"/>
      <c r="C700" s="103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</row>
    <row r="701" spans="1:16">
      <c r="A701" s="103"/>
      <c r="B701" s="103"/>
      <c r="C701" s="103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</row>
    <row r="702" spans="1:16">
      <c r="A702" s="103"/>
      <c r="B702" s="103"/>
      <c r="C702" s="103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</row>
    <row r="703" spans="1:16">
      <c r="A703" s="103"/>
      <c r="B703" s="103"/>
      <c r="C703" s="103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</row>
    <row r="704" spans="1:16">
      <c r="A704" s="103"/>
      <c r="B704" s="103"/>
      <c r="C704" s="103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</row>
    <row r="705" spans="1:16">
      <c r="A705" s="103"/>
      <c r="B705" s="103"/>
      <c r="C705" s="103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</row>
    <row r="706" spans="1:16">
      <c r="A706" s="103"/>
      <c r="B706" s="103"/>
      <c r="C706" s="103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</row>
    <row r="707" spans="1:16">
      <c r="A707" s="103"/>
      <c r="B707" s="103"/>
      <c r="C707" s="103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</row>
    <row r="708" spans="1:16">
      <c r="A708" s="103"/>
      <c r="B708" s="103"/>
      <c r="C708" s="103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</row>
    <row r="709" spans="1:16">
      <c r="A709" s="103"/>
      <c r="B709" s="103"/>
      <c r="C709" s="103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</row>
    <row r="710" spans="1:16">
      <c r="A710" s="103"/>
      <c r="B710" s="103"/>
      <c r="C710" s="103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</row>
    <row r="711" spans="1:16">
      <c r="A711" s="103"/>
      <c r="B711" s="103"/>
      <c r="C711" s="103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</row>
    <row r="712" spans="1:16">
      <c r="A712" s="103"/>
      <c r="B712" s="103"/>
      <c r="C712" s="103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</row>
    <row r="713" spans="1:16">
      <c r="A713" s="103"/>
      <c r="B713" s="103"/>
      <c r="C713" s="103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</row>
    <row r="714" spans="1:16">
      <c r="A714" s="103"/>
      <c r="B714" s="103"/>
      <c r="C714" s="103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</row>
    <row r="715" spans="1:16">
      <c r="A715" s="103"/>
      <c r="B715" s="103"/>
      <c r="C715" s="103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</row>
    <row r="716" spans="1:16">
      <c r="A716" s="103"/>
      <c r="B716" s="103"/>
      <c r="C716" s="103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</row>
    <row r="717" spans="1:16">
      <c r="A717" s="103"/>
      <c r="B717" s="103"/>
      <c r="C717" s="103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</row>
    <row r="718" spans="1:16">
      <c r="A718" s="103"/>
      <c r="B718" s="103"/>
      <c r="C718" s="103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</row>
    <row r="719" spans="1:16">
      <c r="A719" s="103"/>
      <c r="B719" s="103"/>
      <c r="C719" s="103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</row>
    <row r="720" spans="1:16">
      <c r="A720" s="103"/>
      <c r="B720" s="103"/>
      <c r="C720" s="103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</row>
    <row r="721" spans="1:16">
      <c r="A721" s="103"/>
      <c r="B721" s="103"/>
      <c r="C721" s="103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</row>
    <row r="722" spans="1:16">
      <c r="A722" s="103"/>
      <c r="B722" s="103"/>
      <c r="C722" s="103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</row>
    <row r="723" spans="1:16">
      <c r="A723" s="103"/>
      <c r="B723" s="103"/>
      <c r="C723" s="103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</row>
    <row r="724" spans="1:16">
      <c r="A724" s="103"/>
      <c r="B724" s="103"/>
      <c r="C724" s="103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</row>
    <row r="725" spans="1:16">
      <c r="A725" s="103"/>
      <c r="B725" s="103"/>
      <c r="C725" s="103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</row>
    <row r="726" spans="1:16">
      <c r="A726" s="103"/>
      <c r="B726" s="103"/>
      <c r="C726" s="103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</row>
    <row r="727" spans="1:16">
      <c r="A727" s="103"/>
      <c r="B727" s="103"/>
      <c r="C727" s="103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</row>
    <row r="728" spans="1:16">
      <c r="A728" s="103"/>
      <c r="B728" s="103"/>
      <c r="C728" s="103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</row>
    <row r="729" spans="1:16">
      <c r="A729" s="103"/>
      <c r="B729" s="103"/>
      <c r="C729" s="103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</row>
    <row r="730" spans="1:16">
      <c r="A730" s="103"/>
      <c r="B730" s="103"/>
      <c r="C730" s="103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</row>
    <row r="731" spans="1:16">
      <c r="A731" s="103"/>
      <c r="B731" s="103"/>
      <c r="C731" s="103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</row>
    <row r="732" spans="1:16">
      <c r="A732" s="103"/>
      <c r="B732" s="103"/>
      <c r="C732" s="103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</row>
    <row r="733" spans="1:16">
      <c r="A733" s="103"/>
      <c r="B733" s="103"/>
      <c r="C733" s="103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</row>
    <row r="734" spans="1:16">
      <c r="A734" s="103"/>
      <c r="B734" s="103"/>
      <c r="C734" s="103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</row>
    <row r="735" spans="1:16">
      <c r="A735" s="103"/>
      <c r="B735" s="103"/>
      <c r="C735" s="103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</row>
    <row r="736" spans="1:16">
      <c r="A736" s="103"/>
      <c r="B736" s="103"/>
      <c r="C736" s="103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</row>
    <row r="737" spans="1:16">
      <c r="A737" s="103"/>
      <c r="B737" s="103"/>
      <c r="C737" s="103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</row>
    <row r="738" spans="1:16">
      <c r="A738" s="103"/>
      <c r="B738" s="103"/>
      <c r="C738" s="103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</row>
    <row r="739" spans="1:16">
      <c r="A739" s="103"/>
      <c r="B739" s="103"/>
      <c r="C739" s="103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</row>
    <row r="740" spans="1:16">
      <c r="A740" s="103"/>
      <c r="B740" s="103"/>
      <c r="C740" s="103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</row>
    <row r="741" spans="1:16">
      <c r="A741" s="103"/>
      <c r="B741" s="103"/>
      <c r="C741" s="103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</row>
    <row r="742" spans="1:16">
      <c r="A742" s="103"/>
      <c r="B742" s="103"/>
      <c r="C742" s="103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</row>
    <row r="743" spans="1:16">
      <c r="A743" s="103"/>
      <c r="B743" s="103"/>
      <c r="C743" s="103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</row>
    <row r="744" spans="1:16">
      <c r="A744" s="103"/>
      <c r="B744" s="103"/>
      <c r="C744" s="103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</row>
    <row r="745" spans="1:16">
      <c r="A745" s="103"/>
      <c r="B745" s="103"/>
      <c r="C745" s="103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</row>
    <row r="746" spans="1:16">
      <c r="A746" s="103"/>
      <c r="B746" s="103"/>
      <c r="C746" s="103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</row>
    <row r="747" spans="1:16">
      <c r="A747" s="103"/>
      <c r="B747" s="103"/>
      <c r="C747" s="103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</row>
    <row r="748" spans="1:16">
      <c r="A748" s="103"/>
      <c r="B748" s="103"/>
      <c r="C748" s="103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</row>
    <row r="749" spans="1:16">
      <c r="A749" s="103"/>
      <c r="B749" s="103"/>
      <c r="C749" s="103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</row>
    <row r="750" spans="1:16">
      <c r="A750" s="103"/>
      <c r="B750" s="103"/>
      <c r="C750" s="103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</row>
    <row r="751" spans="1:16">
      <c r="A751" s="103"/>
      <c r="B751" s="103"/>
      <c r="C751" s="103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</row>
    <row r="752" spans="1:16">
      <c r="A752" s="103"/>
      <c r="B752" s="103"/>
      <c r="C752" s="103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</row>
    <row r="753" spans="1:16">
      <c r="A753" s="103"/>
      <c r="B753" s="103"/>
      <c r="C753" s="103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</row>
    <row r="754" spans="1:16">
      <c r="A754" s="103"/>
      <c r="B754" s="103"/>
      <c r="C754" s="103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</row>
    <row r="755" spans="1:16">
      <c r="A755" s="103"/>
      <c r="B755" s="103"/>
      <c r="C755" s="103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</row>
    <row r="756" spans="1:16">
      <c r="A756" s="103"/>
      <c r="B756" s="103"/>
      <c r="C756" s="103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</row>
    <row r="757" spans="1:16">
      <c r="A757" s="103"/>
      <c r="B757" s="103"/>
      <c r="C757" s="103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</row>
    <row r="758" spans="1:16">
      <c r="A758" s="103"/>
      <c r="B758" s="103"/>
      <c r="C758" s="103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</row>
    <row r="759" spans="1:16">
      <c r="A759" s="103"/>
      <c r="B759" s="103"/>
      <c r="C759" s="103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</row>
    <row r="760" spans="1:16">
      <c r="A760" s="103"/>
      <c r="B760" s="103"/>
      <c r="C760" s="103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</row>
    <row r="761" spans="1:16">
      <c r="A761" s="103"/>
      <c r="B761" s="103"/>
      <c r="C761" s="103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</row>
    <row r="762" spans="1:16">
      <c r="A762" s="103"/>
      <c r="B762" s="103"/>
      <c r="C762" s="103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</row>
    <row r="763" spans="1:16">
      <c r="A763" s="103"/>
      <c r="B763" s="103"/>
      <c r="C763" s="103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</row>
    <row r="764" spans="1:16">
      <c r="A764" s="103"/>
      <c r="B764" s="103"/>
      <c r="C764" s="103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</row>
    <row r="765" spans="1:16">
      <c r="A765" s="103"/>
      <c r="B765" s="103"/>
      <c r="C765" s="103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</row>
    <row r="766" spans="1:16">
      <c r="A766" s="103"/>
      <c r="B766" s="103"/>
      <c r="C766" s="103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</row>
    <row r="767" spans="1:16">
      <c r="A767" s="103"/>
      <c r="B767" s="103"/>
      <c r="C767" s="103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</row>
    <row r="768" spans="1:16">
      <c r="A768" s="103"/>
      <c r="B768" s="103"/>
      <c r="C768" s="103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</row>
    <row r="769" spans="1:16">
      <c r="A769" s="103"/>
      <c r="B769" s="103"/>
      <c r="C769" s="103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</row>
    <row r="770" spans="1:16">
      <c r="A770" s="103"/>
      <c r="B770" s="103"/>
      <c r="C770" s="103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</row>
    <row r="771" spans="1:16">
      <c r="A771" s="103"/>
      <c r="B771" s="103"/>
      <c r="C771" s="103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</row>
    <row r="772" spans="1:16">
      <c r="A772" s="103"/>
      <c r="B772" s="103"/>
      <c r="C772" s="103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</row>
    <row r="773" spans="1:16">
      <c r="A773" s="103"/>
      <c r="B773" s="103"/>
      <c r="C773" s="103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</row>
    <row r="774" spans="1:16">
      <c r="A774" s="103"/>
      <c r="B774" s="103"/>
      <c r="C774" s="103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</row>
    <row r="775" spans="1:16">
      <c r="A775" s="103"/>
      <c r="B775" s="103"/>
      <c r="C775" s="103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</row>
    <row r="776" spans="1:16">
      <c r="A776" s="103"/>
      <c r="B776" s="103"/>
      <c r="C776" s="103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</row>
    <row r="777" spans="1:16">
      <c r="A777" s="103"/>
      <c r="B777" s="103"/>
      <c r="C777" s="103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</row>
    <row r="778" spans="1:16">
      <c r="A778" s="103"/>
      <c r="B778" s="103"/>
      <c r="C778" s="103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</row>
    <row r="779" spans="1:16">
      <c r="A779" s="103"/>
      <c r="B779" s="103"/>
      <c r="C779" s="103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</row>
    <row r="780" spans="1:16">
      <c r="A780" s="103"/>
      <c r="B780" s="103"/>
      <c r="C780" s="103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</row>
    <row r="781" spans="1:16">
      <c r="A781" s="103"/>
      <c r="B781" s="103"/>
      <c r="C781" s="103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</row>
    <row r="782" spans="1:16">
      <c r="A782" s="103"/>
      <c r="B782" s="103"/>
      <c r="C782" s="103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</row>
    <row r="783" spans="1:16">
      <c r="A783" s="103"/>
      <c r="B783" s="103"/>
      <c r="C783" s="103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</row>
    <row r="784" spans="1:16">
      <c r="A784" s="103"/>
      <c r="B784" s="103"/>
      <c r="C784" s="103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</row>
    <row r="785" spans="1:16">
      <c r="A785" s="103"/>
      <c r="B785" s="103"/>
      <c r="C785" s="103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</row>
    <row r="786" spans="1:16">
      <c r="A786" s="103"/>
      <c r="B786" s="103"/>
      <c r="C786" s="103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</row>
    <row r="787" spans="1:16">
      <c r="A787" s="103"/>
      <c r="B787" s="103"/>
      <c r="C787" s="103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</row>
    <row r="788" spans="1:16">
      <c r="A788" s="103"/>
      <c r="B788" s="103"/>
      <c r="C788" s="103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</row>
    <row r="789" spans="1:16">
      <c r="A789" s="103"/>
      <c r="B789" s="103"/>
      <c r="C789" s="103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</row>
    <row r="790" spans="1:16">
      <c r="A790" s="103"/>
      <c r="B790" s="103"/>
      <c r="C790" s="103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</row>
    <row r="791" spans="1:16">
      <c r="A791" s="103"/>
      <c r="B791" s="103"/>
      <c r="C791" s="103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</row>
    <row r="792" spans="1:16">
      <c r="A792" s="103"/>
      <c r="B792" s="103"/>
      <c r="C792" s="103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</row>
    <row r="793" spans="1:16">
      <c r="A793" s="103"/>
      <c r="B793" s="103"/>
      <c r="C793" s="103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</row>
    <row r="794" spans="1:16">
      <c r="A794" s="103"/>
      <c r="B794" s="103"/>
      <c r="C794" s="103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</row>
    <row r="795" spans="1:16">
      <c r="A795" s="103"/>
      <c r="B795" s="103"/>
      <c r="C795" s="103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</row>
    <row r="796" spans="1:16">
      <c r="A796" s="103"/>
      <c r="B796" s="103"/>
      <c r="C796" s="103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</row>
    <row r="797" spans="1:16">
      <c r="A797" s="103"/>
      <c r="B797" s="103"/>
      <c r="C797" s="103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</row>
    <row r="798" spans="1:16">
      <c r="A798" s="103"/>
      <c r="B798" s="103"/>
      <c r="C798" s="103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</row>
    <row r="799" spans="1:16">
      <c r="A799" s="103"/>
      <c r="B799" s="103"/>
      <c r="C799" s="103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</row>
    <row r="800" spans="1:16">
      <c r="A800" s="103"/>
      <c r="B800" s="103"/>
      <c r="C800" s="103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</row>
    <row r="801" spans="1:16">
      <c r="A801" s="103"/>
      <c r="B801" s="103"/>
      <c r="C801" s="103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</row>
    <row r="802" spans="1:16">
      <c r="A802" s="103"/>
      <c r="B802" s="103"/>
      <c r="C802" s="103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</row>
    <row r="803" spans="1:16">
      <c r="A803" s="103"/>
      <c r="B803" s="103"/>
      <c r="C803" s="103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</row>
    <row r="804" spans="1:16">
      <c r="A804" s="103"/>
      <c r="B804" s="103"/>
      <c r="C804" s="103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</row>
    <row r="805" spans="1:16">
      <c r="A805" s="103"/>
      <c r="B805" s="103"/>
      <c r="C805" s="103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</row>
    <row r="806" spans="1:16">
      <c r="A806" s="103"/>
      <c r="B806" s="103"/>
      <c r="C806" s="103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</row>
    <row r="807" spans="1:16">
      <c r="A807" s="103"/>
      <c r="B807" s="103"/>
      <c r="C807" s="103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</row>
    <row r="808" spans="1:16">
      <c r="A808" s="103"/>
      <c r="B808" s="103"/>
      <c r="C808" s="103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</row>
    <row r="809" spans="1:16">
      <c r="A809" s="103"/>
      <c r="B809" s="103"/>
      <c r="C809" s="103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</row>
    <row r="810" spans="1:16">
      <c r="A810" s="103"/>
      <c r="B810" s="103"/>
      <c r="C810" s="103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</row>
    <row r="811" spans="1:16">
      <c r="A811" s="103"/>
      <c r="B811" s="103"/>
      <c r="C811" s="103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</row>
    <row r="812" spans="1:16">
      <c r="A812" s="103"/>
      <c r="B812" s="103"/>
      <c r="C812" s="103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</row>
    <row r="813" spans="1:16">
      <c r="A813" s="103"/>
      <c r="B813" s="103"/>
      <c r="C813" s="103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</row>
    <row r="814" spans="1:16">
      <c r="A814" s="103"/>
      <c r="B814" s="103"/>
      <c r="C814" s="103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</row>
    <row r="815" spans="1:16">
      <c r="A815" s="103"/>
      <c r="B815" s="103"/>
      <c r="C815" s="103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</row>
    <row r="816" spans="1:16">
      <c r="A816" s="103"/>
      <c r="B816" s="103"/>
      <c r="C816" s="103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</row>
    <row r="817" spans="1:16">
      <c r="A817" s="103"/>
      <c r="B817" s="103"/>
      <c r="C817" s="103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</row>
    <row r="818" spans="1:16">
      <c r="A818" s="103"/>
      <c r="B818" s="103"/>
      <c r="C818" s="103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</row>
    <row r="819" spans="1:16">
      <c r="A819" s="103"/>
      <c r="B819" s="103"/>
      <c r="C819" s="103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</row>
    <row r="820" spans="1:16">
      <c r="A820" s="103"/>
      <c r="B820" s="103"/>
      <c r="C820" s="103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</row>
    <row r="821" spans="1:16">
      <c r="A821" s="103"/>
      <c r="B821" s="103"/>
      <c r="C821" s="103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</row>
    <row r="822" spans="1:16">
      <c r="A822" s="103"/>
      <c r="B822" s="103"/>
      <c r="C822" s="103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</row>
    <row r="823" spans="1:16">
      <c r="A823" s="103"/>
      <c r="B823" s="103"/>
      <c r="C823" s="103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</row>
    <row r="824" spans="1:16">
      <c r="A824" s="103"/>
      <c r="B824" s="103"/>
      <c r="C824" s="103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</row>
    <row r="825" spans="1:16">
      <c r="A825" s="103"/>
      <c r="B825" s="103"/>
      <c r="C825" s="103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</row>
    <row r="826" spans="1:16">
      <c r="A826" s="103"/>
      <c r="B826" s="103"/>
      <c r="C826" s="103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</row>
    <row r="827" spans="1:16">
      <c r="A827" s="103"/>
      <c r="B827" s="103"/>
      <c r="C827" s="103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</row>
    <row r="828" spans="1:16">
      <c r="A828" s="103"/>
      <c r="B828" s="103"/>
      <c r="C828" s="103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</row>
    <row r="829" spans="1:16">
      <c r="A829" s="103"/>
      <c r="B829" s="103"/>
      <c r="C829" s="103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</row>
    <row r="830" spans="1:16">
      <c r="A830" s="103"/>
      <c r="B830" s="103"/>
      <c r="C830" s="103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</row>
    <row r="831" spans="1:16">
      <c r="A831" s="103"/>
      <c r="B831" s="103"/>
      <c r="C831" s="103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</row>
    <row r="832" spans="1:16">
      <c r="A832" s="103"/>
      <c r="B832" s="103"/>
      <c r="C832" s="103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</row>
    <row r="833" spans="1:16">
      <c r="A833" s="103"/>
      <c r="B833" s="103"/>
      <c r="C833" s="103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</row>
    <row r="834" spans="1:16">
      <c r="A834" s="103"/>
      <c r="B834" s="103"/>
      <c r="C834" s="103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</row>
    <row r="835" spans="1:16">
      <c r="A835" s="103"/>
      <c r="B835" s="103"/>
      <c r="C835" s="103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</row>
    <row r="836" spans="1:16">
      <c r="A836" s="103"/>
      <c r="B836" s="103"/>
      <c r="C836" s="103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</row>
    <row r="837" spans="1:16">
      <c r="A837" s="103"/>
      <c r="B837" s="103"/>
      <c r="C837" s="103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</row>
    <row r="838" spans="1:16">
      <c r="A838" s="103"/>
      <c r="B838" s="103"/>
      <c r="C838" s="103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</row>
    <row r="839" spans="1:16">
      <c r="A839" s="103"/>
      <c r="B839" s="103"/>
      <c r="C839" s="103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</row>
    <row r="840" spans="1:16">
      <c r="A840" s="103"/>
      <c r="B840" s="103"/>
      <c r="C840" s="103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</row>
    <row r="841" spans="1:16">
      <c r="A841" s="103"/>
      <c r="B841" s="103"/>
      <c r="C841" s="103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</row>
    <row r="842" spans="1:16">
      <c r="A842" s="103"/>
      <c r="B842" s="103"/>
      <c r="C842" s="103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</row>
    <row r="843" spans="1:16">
      <c r="A843" s="103"/>
      <c r="B843" s="103"/>
      <c r="C843" s="103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</row>
    <row r="844" spans="1:16">
      <c r="A844" s="103"/>
      <c r="B844" s="103"/>
      <c r="C844" s="103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</row>
    <row r="845" spans="1:16">
      <c r="A845" s="103"/>
      <c r="B845" s="103"/>
      <c r="C845" s="103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</row>
    <row r="846" spans="1:16">
      <c r="A846" s="103"/>
      <c r="B846" s="103"/>
      <c r="C846" s="103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</row>
    <row r="847" spans="1:16">
      <c r="A847" s="103"/>
      <c r="B847" s="103"/>
      <c r="C847" s="103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</row>
    <row r="848" spans="1:16">
      <c r="A848" s="103"/>
      <c r="B848" s="103"/>
      <c r="C848" s="103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</row>
    <row r="849" spans="1:16">
      <c r="A849" s="103"/>
      <c r="B849" s="103"/>
      <c r="C849" s="103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</row>
    <row r="850" spans="1:16">
      <c r="A850" s="103"/>
      <c r="B850" s="103"/>
      <c r="C850" s="103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</row>
    <row r="851" spans="1:16">
      <c r="A851" s="103"/>
      <c r="B851" s="103"/>
      <c r="C851" s="103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</row>
    <row r="852" spans="1:16">
      <c r="A852" s="103"/>
      <c r="B852" s="103"/>
      <c r="C852" s="103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</row>
    <row r="853" spans="1:16">
      <c r="A853" s="103"/>
      <c r="B853" s="103"/>
      <c r="C853" s="103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</row>
    <row r="854" spans="1:16">
      <c r="A854" s="103"/>
      <c r="B854" s="103"/>
      <c r="C854" s="103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</row>
    <row r="855" spans="1:16">
      <c r="A855" s="103"/>
      <c r="B855" s="103"/>
      <c r="C855" s="103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</row>
    <row r="856" spans="1:16">
      <c r="A856" s="103"/>
      <c r="B856" s="103"/>
      <c r="C856" s="103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</row>
    <row r="857" spans="1:16">
      <c r="A857" s="103"/>
      <c r="B857" s="103"/>
      <c r="C857" s="103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</row>
    <row r="858" spans="1:16">
      <c r="A858" s="103"/>
      <c r="B858" s="103"/>
      <c r="C858" s="103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</row>
    <row r="859" spans="1:16">
      <c r="A859" s="103"/>
      <c r="B859" s="103"/>
      <c r="C859" s="103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</row>
    <row r="860" spans="1:16">
      <c r="A860" s="103"/>
      <c r="B860" s="103"/>
      <c r="C860" s="103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</row>
    <row r="861" spans="1:16">
      <c r="A861" s="103"/>
      <c r="B861" s="103"/>
      <c r="C861" s="103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</row>
    <row r="862" spans="1:16">
      <c r="A862" s="103"/>
      <c r="B862" s="103"/>
      <c r="C862" s="103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</row>
    <row r="863" spans="1:16">
      <c r="A863" s="103"/>
      <c r="B863" s="103"/>
      <c r="C863" s="103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</row>
    <row r="864" spans="1:16">
      <c r="A864" s="103"/>
      <c r="B864" s="103"/>
      <c r="C864" s="103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</row>
    <row r="865" spans="1:16">
      <c r="A865" s="103"/>
      <c r="B865" s="103"/>
      <c r="C865" s="103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</row>
    <row r="866" spans="1:16">
      <c r="A866" s="103"/>
      <c r="B866" s="103"/>
      <c r="C866" s="103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</row>
    <row r="867" spans="1:16">
      <c r="A867" s="103"/>
      <c r="B867" s="103"/>
      <c r="C867" s="103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</row>
    <row r="868" spans="1:16">
      <c r="A868" s="103"/>
      <c r="B868" s="103"/>
      <c r="C868" s="103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</row>
    <row r="869" spans="1:16">
      <c r="A869" s="103"/>
      <c r="B869" s="103"/>
      <c r="C869" s="103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</row>
    <row r="870" spans="1:16">
      <c r="A870" s="103"/>
      <c r="B870" s="103"/>
      <c r="C870" s="103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</row>
    <row r="871" spans="1:16">
      <c r="A871" s="103"/>
      <c r="B871" s="103"/>
      <c r="C871" s="103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</row>
    <row r="872" spans="1:16">
      <c r="A872" s="103"/>
      <c r="B872" s="103"/>
      <c r="C872" s="103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</row>
    <row r="873" spans="1:16">
      <c r="A873" s="103"/>
      <c r="B873" s="103"/>
      <c r="C873" s="103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</row>
    <row r="874" spans="1:16">
      <c r="A874" s="103"/>
      <c r="B874" s="103"/>
      <c r="C874" s="103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</row>
    <row r="875" spans="1:16">
      <c r="A875" s="103"/>
      <c r="B875" s="103"/>
      <c r="C875" s="103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</row>
    <row r="876" spans="1:16">
      <c r="A876" s="103"/>
      <c r="B876" s="103"/>
      <c r="C876" s="103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</row>
    <row r="877" spans="1:16">
      <c r="A877" s="103"/>
      <c r="B877" s="103"/>
      <c r="C877" s="103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</row>
    <row r="878" spans="1:16">
      <c r="A878" s="103"/>
      <c r="B878" s="103"/>
      <c r="C878" s="103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</row>
    <row r="879" spans="1:16">
      <c r="A879" s="103"/>
      <c r="B879" s="103"/>
      <c r="C879" s="103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</row>
    <row r="880" spans="1:16">
      <c r="A880" s="103"/>
      <c r="B880" s="103"/>
      <c r="C880" s="103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</row>
    <row r="881" spans="1:16">
      <c r="A881" s="103"/>
      <c r="B881" s="103"/>
      <c r="C881" s="103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</row>
    <row r="882" spans="1:16">
      <c r="A882" s="103"/>
      <c r="B882" s="103"/>
      <c r="C882" s="103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</row>
    <row r="883" spans="1:16">
      <c r="A883" s="103"/>
      <c r="B883" s="103"/>
      <c r="C883" s="103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</row>
    <row r="884" spans="1:16">
      <c r="A884" s="103"/>
      <c r="B884" s="103"/>
      <c r="C884" s="103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</row>
    <row r="885" spans="1:16">
      <c r="A885" s="103"/>
      <c r="B885" s="103"/>
      <c r="C885" s="103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</row>
    <row r="886" spans="1:16">
      <c r="A886" s="103"/>
      <c r="B886" s="103"/>
      <c r="C886" s="103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</row>
    <row r="887" spans="1:16">
      <c r="A887" s="103"/>
      <c r="B887" s="103"/>
      <c r="C887" s="103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</row>
    <row r="888" spans="1:16">
      <c r="A888" s="103"/>
      <c r="B888" s="103"/>
      <c r="C888" s="103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</row>
    <row r="889" spans="1:16">
      <c r="A889" s="103"/>
      <c r="B889" s="103"/>
      <c r="C889" s="103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</row>
    <row r="890" spans="1:16">
      <c r="A890" s="103"/>
      <c r="B890" s="103"/>
      <c r="C890" s="103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</row>
    <row r="891" spans="1:16">
      <c r="A891" s="103"/>
      <c r="B891" s="103"/>
      <c r="C891" s="103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</row>
    <row r="892" spans="1:16">
      <c r="A892" s="103"/>
      <c r="B892" s="103"/>
      <c r="C892" s="103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</row>
    <row r="893" spans="1:16">
      <c r="A893" s="103"/>
      <c r="B893" s="103"/>
      <c r="C893" s="103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</row>
    <row r="894" spans="1:16">
      <c r="A894" s="103"/>
      <c r="B894" s="103"/>
      <c r="C894" s="103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</row>
    <row r="895" spans="1:16">
      <c r="A895" s="103"/>
      <c r="B895" s="103"/>
      <c r="C895" s="103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</row>
    <row r="896" spans="1:16">
      <c r="A896" s="103"/>
      <c r="B896" s="103"/>
      <c r="C896" s="103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</row>
    <row r="897" spans="1:16">
      <c r="A897" s="103"/>
      <c r="B897" s="103"/>
      <c r="C897" s="103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</row>
    <row r="898" spans="1:16">
      <c r="A898" s="103"/>
      <c r="B898" s="103"/>
      <c r="C898" s="103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</row>
    <row r="899" spans="1:16">
      <c r="A899" s="103"/>
      <c r="B899" s="103"/>
      <c r="C899" s="103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</row>
    <row r="900" spans="1:16">
      <c r="A900" s="103"/>
      <c r="B900" s="103"/>
      <c r="C900" s="103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</row>
    <row r="901" spans="1:16">
      <c r="A901" s="103"/>
      <c r="B901" s="103"/>
      <c r="C901" s="103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</row>
    <row r="902" spans="1:16">
      <c r="A902" s="103"/>
      <c r="B902" s="103"/>
      <c r="C902" s="103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</row>
    <row r="903" spans="1:16">
      <c r="A903" s="103"/>
      <c r="B903" s="103"/>
      <c r="C903" s="103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</row>
    <row r="904" spans="1:16">
      <c r="A904" s="103"/>
      <c r="B904" s="103"/>
      <c r="C904" s="103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</row>
    <row r="905" spans="1:16">
      <c r="A905" s="103"/>
      <c r="B905" s="103"/>
      <c r="C905" s="103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</row>
    <row r="906" spans="1:16">
      <c r="A906" s="103"/>
      <c r="B906" s="103"/>
      <c r="C906" s="103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</row>
    <row r="907" spans="1:16">
      <c r="A907" s="103"/>
      <c r="B907" s="103"/>
      <c r="C907" s="103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</row>
    <row r="908" spans="1:16">
      <c r="A908" s="103"/>
      <c r="B908" s="103"/>
      <c r="C908" s="103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</row>
    <row r="909" spans="1:16">
      <c r="A909" s="103"/>
      <c r="B909" s="103"/>
      <c r="C909" s="103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</row>
    <row r="910" spans="1:16">
      <c r="A910" s="103"/>
      <c r="B910" s="103"/>
      <c r="C910" s="103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</row>
    <row r="911" spans="1:16">
      <c r="A911" s="103"/>
      <c r="B911" s="103"/>
      <c r="C911" s="103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</row>
    <row r="912" spans="1:16">
      <c r="A912" s="103"/>
      <c r="B912" s="103"/>
      <c r="C912" s="103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</row>
    <row r="913" spans="1:16">
      <c r="A913" s="103"/>
      <c r="B913" s="103"/>
      <c r="C913" s="103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</row>
    <row r="914" spans="1:16">
      <c r="A914" s="103"/>
      <c r="B914" s="103"/>
      <c r="C914" s="103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</row>
    <row r="915" spans="1:16">
      <c r="A915" s="103"/>
      <c r="B915" s="103"/>
      <c r="C915" s="103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</row>
    <row r="916" spans="1:16">
      <c r="A916" s="103"/>
      <c r="B916" s="103"/>
      <c r="C916" s="103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</row>
    <row r="917" spans="1:16">
      <c r="A917" s="103"/>
      <c r="B917" s="103"/>
      <c r="C917" s="103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</row>
    <row r="918" spans="1:16">
      <c r="A918" s="103"/>
      <c r="B918" s="103"/>
      <c r="C918" s="103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</row>
    <row r="919" spans="1:16">
      <c r="A919" s="103"/>
      <c r="B919" s="103"/>
      <c r="C919" s="103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</row>
    <row r="920" spans="1:16">
      <c r="A920" s="103"/>
      <c r="B920" s="103"/>
      <c r="C920" s="103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</row>
    <row r="921" spans="1:16">
      <c r="A921" s="103"/>
      <c r="B921" s="103"/>
      <c r="C921" s="103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</row>
    <row r="922" spans="1:16">
      <c r="A922" s="103"/>
      <c r="B922" s="103"/>
      <c r="C922" s="103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</row>
    <row r="923" spans="1:16">
      <c r="A923" s="103"/>
      <c r="B923" s="103"/>
      <c r="C923" s="103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</row>
    <row r="924" spans="1:16">
      <c r="A924" s="103"/>
      <c r="B924" s="103"/>
      <c r="C924" s="103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</row>
    <row r="925" spans="1:16">
      <c r="A925" s="103"/>
      <c r="B925" s="103"/>
      <c r="C925" s="103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</row>
    <row r="926" spans="1:16">
      <c r="A926" s="103"/>
      <c r="B926" s="103"/>
      <c r="C926" s="103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</row>
    <row r="927" spans="1:16">
      <c r="A927" s="103"/>
      <c r="B927" s="103"/>
      <c r="C927" s="103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</row>
    <row r="928" spans="1:16">
      <c r="A928" s="103"/>
      <c r="B928" s="103"/>
      <c r="C928" s="103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</row>
    <row r="929" spans="1:16">
      <c r="A929" s="103"/>
      <c r="B929" s="103"/>
      <c r="C929" s="103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</row>
    <row r="930" spans="1:16">
      <c r="A930" s="103"/>
      <c r="B930" s="103"/>
      <c r="C930" s="103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</row>
    <row r="931" spans="1:16">
      <c r="A931" s="103"/>
      <c r="B931" s="103"/>
      <c r="C931" s="103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</row>
    <row r="932" spans="1:16">
      <c r="A932" s="103"/>
      <c r="B932" s="103"/>
      <c r="C932" s="103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</row>
    <row r="933" spans="1:16">
      <c r="A933" s="103"/>
      <c r="B933" s="103"/>
      <c r="C933" s="103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</row>
    <row r="934" spans="1:16">
      <c r="A934" s="103"/>
      <c r="B934" s="103"/>
      <c r="C934" s="103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</row>
    <row r="935" spans="1:16">
      <c r="A935" s="103"/>
      <c r="B935" s="103"/>
      <c r="C935" s="103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</row>
    <row r="936" spans="1:16">
      <c r="A936" s="103"/>
      <c r="B936" s="103"/>
      <c r="C936" s="103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</row>
    <row r="937" spans="1:16">
      <c r="A937" s="103"/>
      <c r="B937" s="103"/>
      <c r="C937" s="103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</row>
    <row r="938" spans="1:16">
      <c r="A938" s="103"/>
      <c r="B938" s="103"/>
      <c r="C938" s="103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</row>
    <row r="939" spans="1:16">
      <c r="A939" s="103"/>
      <c r="B939" s="103"/>
      <c r="C939" s="103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</row>
    <row r="940" spans="1:16">
      <c r="A940" s="103"/>
      <c r="B940" s="103"/>
      <c r="C940" s="103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</row>
    <row r="941" spans="1:16">
      <c r="A941" s="103"/>
      <c r="B941" s="103"/>
      <c r="C941" s="103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</row>
    <row r="942" spans="1:16">
      <c r="A942" s="103"/>
      <c r="B942" s="103"/>
      <c r="C942" s="103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</row>
    <row r="943" spans="1:16">
      <c r="A943" s="103"/>
      <c r="B943" s="103"/>
      <c r="C943" s="103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</row>
    <row r="944" spans="1:16">
      <c r="A944" s="103"/>
      <c r="B944" s="103"/>
      <c r="C944" s="103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</row>
    <row r="945" spans="1:16">
      <c r="A945" s="103"/>
      <c r="B945" s="103"/>
      <c r="C945" s="103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</row>
    <row r="946" spans="1:16">
      <c r="A946" s="103"/>
      <c r="B946" s="103"/>
      <c r="C946" s="103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</row>
    <row r="947" spans="1:16">
      <c r="A947" s="103"/>
      <c r="B947" s="103"/>
      <c r="C947" s="103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</row>
    <row r="948" spans="1:16">
      <c r="A948" s="103"/>
      <c r="B948" s="103"/>
      <c r="C948" s="103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</row>
    <row r="949" spans="1:16">
      <c r="A949" s="103"/>
      <c r="B949" s="103"/>
      <c r="C949" s="103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</row>
    <row r="950" spans="1:16">
      <c r="A950" s="103"/>
      <c r="B950" s="103"/>
      <c r="C950" s="103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</row>
    <row r="951" spans="1:16">
      <c r="A951" s="103"/>
      <c r="B951" s="103"/>
      <c r="C951" s="103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</row>
    <row r="952" spans="1:16">
      <c r="A952" s="103"/>
      <c r="B952" s="103"/>
      <c r="C952" s="103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</row>
    <row r="953" spans="1:16">
      <c r="A953" s="103"/>
      <c r="B953" s="103"/>
      <c r="C953" s="103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</row>
    <row r="954" spans="1:16">
      <c r="A954" s="103"/>
      <c r="B954" s="103"/>
      <c r="C954" s="103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</row>
    <row r="955" spans="1:16">
      <c r="A955" s="103"/>
      <c r="B955" s="103"/>
      <c r="C955" s="103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</row>
    <row r="956" spans="1:16">
      <c r="A956" s="103"/>
      <c r="B956" s="103"/>
      <c r="C956" s="103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</row>
    <row r="957" spans="1:16">
      <c r="A957" s="103"/>
      <c r="B957" s="103"/>
      <c r="C957" s="103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</row>
    <row r="958" spans="1:16">
      <c r="A958" s="103"/>
      <c r="B958" s="103"/>
      <c r="C958" s="103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</row>
    <row r="959" spans="1:16">
      <c r="A959" s="103"/>
      <c r="B959" s="103"/>
      <c r="C959" s="103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</row>
    <row r="960" spans="1:16">
      <c r="A960" s="103"/>
      <c r="B960" s="103"/>
      <c r="C960" s="103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</row>
    <row r="961" spans="1:16">
      <c r="A961" s="103"/>
      <c r="B961" s="103"/>
      <c r="C961" s="103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</row>
    <row r="962" spans="1:16">
      <c r="A962" s="103"/>
      <c r="B962" s="103"/>
      <c r="C962" s="103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</row>
    <row r="963" spans="1:16">
      <c r="A963" s="103"/>
      <c r="B963" s="103"/>
      <c r="C963" s="103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</row>
    <row r="964" spans="1:16">
      <c r="A964" s="103"/>
      <c r="B964" s="103"/>
      <c r="C964" s="103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</row>
    <row r="965" spans="1:16">
      <c r="A965" s="103"/>
      <c r="B965" s="103"/>
      <c r="C965" s="103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</row>
    <row r="966" spans="1:16">
      <c r="A966" s="103"/>
      <c r="B966" s="103"/>
      <c r="C966" s="103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</row>
    <row r="967" spans="1:16">
      <c r="A967" s="103"/>
      <c r="B967" s="103"/>
      <c r="C967" s="103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</row>
    <row r="968" spans="1:16">
      <c r="A968" s="103"/>
      <c r="B968" s="103"/>
      <c r="C968" s="103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</row>
    <row r="969" spans="1:16">
      <c r="A969" s="103"/>
      <c r="B969" s="103"/>
      <c r="C969" s="103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</row>
    <row r="970" spans="1:16">
      <c r="A970" s="103"/>
      <c r="B970" s="103"/>
      <c r="C970" s="103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</row>
    <row r="971" spans="1:16">
      <c r="A971" s="103"/>
      <c r="B971" s="103"/>
      <c r="C971" s="103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</row>
    <row r="972" spans="1:16">
      <c r="A972" s="103"/>
      <c r="B972" s="103"/>
      <c r="C972" s="103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</row>
    <row r="973" spans="1:16">
      <c r="A973" s="103"/>
      <c r="B973" s="103"/>
      <c r="C973" s="103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</row>
    <row r="974" spans="1:16">
      <c r="A974" s="103"/>
      <c r="B974" s="103"/>
      <c r="C974" s="103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</row>
    <row r="975" spans="1:16">
      <c r="A975" s="103"/>
      <c r="B975" s="103"/>
      <c r="C975" s="103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</row>
    <row r="976" spans="1:16">
      <c r="A976" s="103"/>
      <c r="B976" s="103"/>
      <c r="C976" s="103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</row>
    <row r="977" spans="1:16">
      <c r="A977" s="103"/>
      <c r="B977" s="103"/>
      <c r="C977" s="103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</row>
    <row r="978" spans="1:16">
      <c r="A978" s="103"/>
      <c r="B978" s="103"/>
      <c r="C978" s="103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</row>
    <row r="979" spans="1:16">
      <c r="A979" s="103"/>
      <c r="B979" s="103"/>
      <c r="C979" s="103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</row>
    <row r="980" spans="1:16">
      <c r="A980" s="103"/>
      <c r="B980" s="103"/>
      <c r="C980" s="103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</row>
    <row r="981" spans="1:16">
      <c r="A981" s="103"/>
      <c r="B981" s="103"/>
      <c r="C981" s="103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</row>
    <row r="982" spans="1:16">
      <c r="A982" s="103"/>
      <c r="B982" s="103"/>
      <c r="C982" s="103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</row>
    <row r="983" spans="1:16">
      <c r="A983" s="103"/>
      <c r="B983" s="103"/>
      <c r="C983" s="103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</row>
    <row r="984" spans="1:16">
      <c r="A984" s="103"/>
      <c r="B984" s="103"/>
      <c r="C984" s="103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</row>
    <row r="985" spans="1:16">
      <c r="A985" s="103"/>
      <c r="B985" s="103"/>
      <c r="C985" s="103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</row>
    <row r="986" spans="1:16">
      <c r="A986" s="103"/>
      <c r="B986" s="103"/>
      <c r="C986" s="103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</row>
    <row r="987" spans="1:16">
      <c r="A987" s="103"/>
      <c r="B987" s="103"/>
      <c r="C987" s="103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</row>
    <row r="988" spans="1:16">
      <c r="A988" s="103"/>
      <c r="B988" s="103"/>
      <c r="C988" s="103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</row>
    <row r="989" spans="1:16">
      <c r="A989" s="103"/>
      <c r="B989" s="103"/>
      <c r="C989" s="103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</row>
    <row r="990" spans="1:16">
      <c r="A990" s="103"/>
      <c r="B990" s="103"/>
      <c r="C990" s="103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</row>
    <row r="991" spans="1:16">
      <c r="A991" s="103"/>
      <c r="B991" s="103"/>
      <c r="C991" s="103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</row>
    <row r="992" spans="1:16">
      <c r="A992" s="103"/>
      <c r="B992" s="103"/>
      <c r="C992" s="103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</row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16" priority="1" stopIfTrue="1" operator="equal">
      <formula>0</formula>
    </cfRule>
  </conditionalFormatting>
  <conditionalFormatting sqref="O23:O25">
    <cfRule type="cellIs" dxfId="115" priority="2" stopIfTrue="1" operator="equal">
      <formula>0</formula>
    </cfRule>
  </conditionalFormatting>
  <conditionalFormatting sqref="L23:L25">
    <cfRule type="cellIs" dxfId="114" priority="3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92D050"/>
  </sheetPr>
  <dimension ref="A1:V37"/>
  <sheetViews>
    <sheetView workbookViewId="0">
      <selection activeCell="G43" sqref="G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26425.7</v>
      </c>
      <c r="B10" s="276"/>
      <c r="C10" s="277"/>
      <c r="D10" s="53">
        <f>H26+H10</f>
        <v>1225.1499999999999</v>
      </c>
      <c r="E10" s="55">
        <f>IFERROR((D10*100)/A10,0)</f>
        <v>4.6362064202651201</v>
      </c>
      <c r="F10" s="19">
        <v>17428</v>
      </c>
      <c r="G10" s="56">
        <f>IFERROR((A10/F10*10000),0)</f>
        <v>15162.784025705761</v>
      </c>
      <c r="H10" s="34">
        <f>96.81+900</f>
        <v>996.81</v>
      </c>
      <c r="I10" s="38">
        <f>96.8+362.77</f>
        <v>459.57</v>
      </c>
      <c r="J10" s="38">
        <v>1371</v>
      </c>
      <c r="K10" s="38">
        <v>1371</v>
      </c>
      <c r="L10" s="38">
        <v>0</v>
      </c>
      <c r="M10" s="38">
        <v>0</v>
      </c>
      <c r="N10" s="38">
        <v>0</v>
      </c>
      <c r="O10" s="38">
        <v>0</v>
      </c>
      <c r="P10" s="57">
        <f>H10+J10+L10+N10</f>
        <v>2367.81</v>
      </c>
      <c r="Q10" s="57">
        <f>I10+K10+M10+O10</f>
        <v>1830.57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>
        <v>41.1</v>
      </c>
      <c r="F18" s="38"/>
      <c r="G18" s="38">
        <v>3.32</v>
      </c>
      <c r="H18" s="38">
        <f>2.36+7.01</f>
        <v>9.3699999999999992</v>
      </c>
      <c r="I18" s="39"/>
      <c r="J18" s="38"/>
      <c r="K18" s="38"/>
      <c r="L18" s="26"/>
      <c r="M18" s="202">
        <f>SUM(E18:L18)</f>
        <v>53.79</v>
      </c>
      <c r="N18" s="203"/>
      <c r="O18" s="304">
        <f>SUM(A34:Q34)</f>
        <v>53.79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9</v>
      </c>
      <c r="I19" s="38"/>
      <c r="J19" s="38"/>
      <c r="K19" s="38"/>
      <c r="L19" s="26"/>
      <c r="M19" s="202">
        <f t="shared" ref="M19:M24" si="0">SUM(E19:L19)</f>
        <v>9</v>
      </c>
      <c r="N19" s="203"/>
      <c r="O19" s="245">
        <v>9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0.09</v>
      </c>
      <c r="H23" s="40">
        <v>90.320000000000007</v>
      </c>
      <c r="I23" s="40">
        <v>0</v>
      </c>
      <c r="J23" s="40">
        <v>1.32</v>
      </c>
      <c r="K23" s="40">
        <v>0</v>
      </c>
      <c r="L23" s="40">
        <v>0</v>
      </c>
      <c r="M23" s="202">
        <f t="shared" si="0"/>
        <v>91.73</v>
      </c>
      <c r="N23" s="203"/>
      <c r="O23" s="306">
        <v>91.73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14</v>
      </c>
      <c r="F24" s="40">
        <v>0</v>
      </c>
      <c r="G24" s="40">
        <v>0.18</v>
      </c>
      <c r="H24" s="40">
        <v>119.64999999999998</v>
      </c>
      <c r="I24" s="40">
        <v>8.99</v>
      </c>
      <c r="J24" s="40">
        <v>1.8</v>
      </c>
      <c r="K24" s="40">
        <v>0</v>
      </c>
      <c r="L24" s="40">
        <v>0</v>
      </c>
      <c r="M24" s="202">
        <f t="shared" si="0"/>
        <v>144.62</v>
      </c>
      <c r="N24" s="203"/>
      <c r="O24" s="306">
        <v>144.32000000000002</v>
      </c>
      <c r="P24" s="307"/>
      <c r="Q24" s="65">
        <f t="shared" si="2"/>
        <v>0.29999999999998295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55.1</v>
      </c>
      <c r="F26" s="41">
        <f t="shared" si="3"/>
        <v>0</v>
      </c>
      <c r="G26" s="41">
        <f t="shared" si="3"/>
        <v>3.59</v>
      </c>
      <c r="H26" s="41">
        <f t="shared" si="3"/>
        <v>228.33999999999997</v>
      </c>
      <c r="I26" s="41">
        <f t="shared" si="3"/>
        <v>8.99</v>
      </c>
      <c r="J26" s="41">
        <f t="shared" si="3"/>
        <v>3.12</v>
      </c>
      <c r="K26" s="41">
        <f t="shared" si="3"/>
        <v>0</v>
      </c>
      <c r="L26" s="67">
        <f>SUM(L18:L25)</f>
        <v>0</v>
      </c>
      <c r="M26" s="233">
        <f>SUM(M18:N25)</f>
        <v>299.14</v>
      </c>
      <c r="N26" s="234"/>
      <c r="O26" s="235">
        <f>SUM(O18:P25)</f>
        <v>298.84000000000003</v>
      </c>
      <c r="P26" s="236"/>
      <c r="Q26" s="65">
        <f>M26-O26</f>
        <v>0.29999999999995453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>
        <v>7.01</v>
      </c>
      <c r="E34" s="73">
        <f>41.1+3.32</f>
        <v>44.42</v>
      </c>
      <c r="F34" s="73">
        <v>2.36</v>
      </c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4.0107872389258663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13" priority="3" stopIfTrue="1" operator="equal">
      <formula>0</formula>
    </cfRule>
  </conditionalFormatting>
  <conditionalFormatting sqref="O23:O25">
    <cfRule type="cellIs" dxfId="112" priority="2" stopIfTrue="1" operator="equal">
      <formula>0</formula>
    </cfRule>
  </conditionalFormatting>
  <conditionalFormatting sqref="L23:L25">
    <cfRule type="cellIs" dxfId="11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92D050"/>
  </sheetPr>
  <dimension ref="A1:V37"/>
  <sheetViews>
    <sheetView workbookViewId="0">
      <selection activeCell="H42" sqref="H42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29827.7</v>
      </c>
      <c r="B10" s="276"/>
      <c r="C10" s="277"/>
      <c r="D10" s="53">
        <f>H26+H10</f>
        <v>319.39999999999998</v>
      </c>
      <c r="E10" s="55">
        <f>IFERROR((D10*100)/A10,0)</f>
        <v>1.0708167240518041</v>
      </c>
      <c r="F10" s="19">
        <v>17896</v>
      </c>
      <c r="G10" s="56">
        <f>IFERROR((A10/F10*10000),0)</f>
        <v>16667.244076888688</v>
      </c>
      <c r="H10" s="34">
        <v>0</v>
      </c>
      <c r="I10" s="38">
        <v>0</v>
      </c>
      <c r="J10" s="38">
        <v>100</v>
      </c>
      <c r="K10" s="38">
        <v>30.8</v>
      </c>
      <c r="L10" s="38">
        <v>0</v>
      </c>
      <c r="M10" s="38">
        <v>0</v>
      </c>
      <c r="N10" s="38">
        <v>0</v>
      </c>
      <c r="O10" s="38">
        <v>0</v>
      </c>
      <c r="P10" s="57">
        <f>H10+J10+L10+N10</f>
        <v>100</v>
      </c>
      <c r="Q10" s="57">
        <f>I10+K10+M10+O10</f>
        <v>30.8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4.58</v>
      </c>
      <c r="F19" s="38">
        <v>0</v>
      </c>
      <c r="G19" s="38">
        <v>2</v>
      </c>
      <c r="H19" s="38">
        <v>4</v>
      </c>
      <c r="I19" s="38">
        <v>0</v>
      </c>
      <c r="J19" s="38">
        <v>0</v>
      </c>
      <c r="K19" s="38">
        <v>0</v>
      </c>
      <c r="L19" s="26">
        <v>0</v>
      </c>
      <c r="M19" s="202">
        <f t="shared" ref="M19:M24" si="0">SUM(E19:L19)</f>
        <v>10.58</v>
      </c>
      <c r="N19" s="203"/>
      <c r="O19" s="245">
        <v>10.58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8</v>
      </c>
      <c r="H23" s="40">
        <v>315.39999999999998</v>
      </c>
      <c r="I23" s="40">
        <v>0</v>
      </c>
      <c r="J23" s="40">
        <v>12.5</v>
      </c>
      <c r="K23" s="40">
        <v>0</v>
      </c>
      <c r="L23" s="40">
        <v>1.5</v>
      </c>
      <c r="M23" s="202">
        <f t="shared" si="0"/>
        <v>337.4</v>
      </c>
      <c r="N23" s="203"/>
      <c r="O23" s="306">
        <v>337.4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4.58</v>
      </c>
      <c r="F26" s="41">
        <f t="shared" si="3"/>
        <v>0</v>
      </c>
      <c r="G26" s="41">
        <f t="shared" si="3"/>
        <v>10</v>
      </c>
      <c r="H26" s="41">
        <f t="shared" si="3"/>
        <v>319.39999999999998</v>
      </c>
      <c r="I26" s="41">
        <f t="shared" si="3"/>
        <v>0</v>
      </c>
      <c r="J26" s="41">
        <f t="shared" si="3"/>
        <v>12.5</v>
      </c>
      <c r="K26" s="41">
        <f t="shared" si="3"/>
        <v>0</v>
      </c>
      <c r="L26" s="67">
        <f>SUM(L18:L25)</f>
        <v>1.5</v>
      </c>
      <c r="M26" s="233">
        <f>SUM(M18:N25)</f>
        <v>347.97999999999996</v>
      </c>
      <c r="N26" s="234"/>
      <c r="O26" s="235">
        <f>SUM(O18:P25)</f>
        <v>347.97999999999996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>
        <v>0</v>
      </c>
      <c r="B34" s="191"/>
      <c r="C34" s="73">
        <v>0</v>
      </c>
      <c r="D34" s="73">
        <v>0</v>
      </c>
      <c r="E34" s="73">
        <v>0</v>
      </c>
      <c r="F34" s="73">
        <v>0</v>
      </c>
      <c r="G34" s="73">
        <v>0</v>
      </c>
      <c r="H34" s="73">
        <v>0</v>
      </c>
      <c r="I34" s="73">
        <v>0</v>
      </c>
      <c r="J34" s="73">
        <v>0</v>
      </c>
      <c r="K34" s="73">
        <v>0</v>
      </c>
      <c r="L34" s="73">
        <v>0</v>
      </c>
      <c r="M34" s="73">
        <v>0</v>
      </c>
      <c r="N34" s="73">
        <v>0</v>
      </c>
      <c r="O34" s="73">
        <v>0</v>
      </c>
      <c r="P34" s="73">
        <v>0</v>
      </c>
      <c r="Q34" s="73">
        <v>0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2.486589181940098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10" priority="3" stopIfTrue="1" operator="equal">
      <formula>0</formula>
    </cfRule>
  </conditionalFormatting>
  <conditionalFormatting sqref="O23:O25">
    <cfRule type="cellIs" dxfId="109" priority="2" stopIfTrue="1" operator="equal">
      <formula>0</formula>
    </cfRule>
  </conditionalFormatting>
  <conditionalFormatting sqref="L23:L25">
    <cfRule type="cellIs" dxfId="10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92D050"/>
  </sheetPr>
  <dimension ref="A1:V38"/>
  <sheetViews>
    <sheetView workbookViewId="0">
      <selection activeCell="C3" sqref="C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72428.7</v>
      </c>
      <c r="B10" s="276"/>
      <c r="C10" s="277"/>
      <c r="D10" s="53">
        <f>H26+H10</f>
        <v>2324.5</v>
      </c>
      <c r="E10" s="55">
        <f>IFERROR((D10*100)/A10,0)</f>
        <v>3.2093631391975834</v>
      </c>
      <c r="F10" s="148">
        <v>54846</v>
      </c>
      <c r="G10" s="56">
        <f>IFERROR((A10/F10*10000),0)</f>
        <v>13205.830871895854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0.6</v>
      </c>
      <c r="G19" s="38"/>
      <c r="H19" s="38">
        <v>428</v>
      </c>
      <c r="I19" s="38">
        <v>8.1999999999999993</v>
      </c>
      <c r="J19" s="38">
        <v>35</v>
      </c>
      <c r="K19" s="38"/>
      <c r="L19" s="26">
        <v>136.88999999999999</v>
      </c>
      <c r="M19" s="202">
        <f t="shared" ref="M19:M24" si="0">SUM(E19:L19)</f>
        <v>608.69000000000005</v>
      </c>
      <c r="N19" s="203"/>
      <c r="O19" s="245">
        <v>588.29999999999995</v>
      </c>
      <c r="P19" s="246"/>
      <c r="Q19" s="65">
        <f>M19-O19</f>
        <v>20.3900000000001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>
        <v>19.829999999999998</v>
      </c>
      <c r="G20" s="38">
        <v>12</v>
      </c>
      <c r="H20" s="38">
        <v>310</v>
      </c>
      <c r="I20" s="38">
        <v>38.82</v>
      </c>
      <c r="J20" s="38">
        <v>14</v>
      </c>
      <c r="K20" s="38"/>
      <c r="L20" s="26">
        <v>95.73</v>
      </c>
      <c r="M20" s="202">
        <f t="shared" si="0"/>
        <v>490.38</v>
      </c>
      <c r="N20" s="203"/>
      <c r="O20" s="245">
        <v>456.3</v>
      </c>
      <c r="P20" s="246"/>
      <c r="Q20" s="65">
        <f t="shared" ref="Q20:Q25" si="2">M20-O20</f>
        <v>34.079999999999984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>
        <v>2.35</v>
      </c>
      <c r="G21" s="38">
        <v>36</v>
      </c>
      <c r="H21" s="38">
        <v>80</v>
      </c>
      <c r="I21" s="38">
        <v>5</v>
      </c>
      <c r="J21" s="38">
        <v>12.36</v>
      </c>
      <c r="K21" s="38"/>
      <c r="L21" s="26">
        <v>598.05999999999995</v>
      </c>
      <c r="M21" s="202">
        <f t="shared" si="0"/>
        <v>733.77</v>
      </c>
      <c r="N21" s="203"/>
      <c r="O21" s="245">
        <v>649</v>
      </c>
      <c r="P21" s="246"/>
      <c r="Q21" s="65">
        <f t="shared" si="2"/>
        <v>84.769999999999982</v>
      </c>
      <c r="R21" s="66" t="str">
        <f t="shared" si="1"/>
        <v>Nepanaudotos lėšos</v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7.7</v>
      </c>
      <c r="G23" s="40">
        <v>32.700000000000003</v>
      </c>
      <c r="H23" s="40">
        <v>1506.5</v>
      </c>
      <c r="I23" s="40">
        <v>33.6</v>
      </c>
      <c r="J23" s="40">
        <v>57.4</v>
      </c>
      <c r="K23" s="40">
        <v>0</v>
      </c>
      <c r="L23" s="40">
        <v>3.3</v>
      </c>
      <c r="M23" s="202">
        <f t="shared" si="0"/>
        <v>1641.2</v>
      </c>
      <c r="N23" s="203"/>
      <c r="O23" s="306">
        <v>1641.2000000000005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30.48</v>
      </c>
      <c r="G26" s="41">
        <f t="shared" si="3"/>
        <v>80.7</v>
      </c>
      <c r="H26" s="41">
        <f t="shared" si="3"/>
        <v>2324.5</v>
      </c>
      <c r="I26" s="41">
        <f t="shared" si="3"/>
        <v>85.62</v>
      </c>
      <c r="J26" s="41">
        <f t="shared" si="3"/>
        <v>118.75999999999999</v>
      </c>
      <c r="K26" s="41">
        <f t="shared" si="3"/>
        <v>0</v>
      </c>
      <c r="L26" s="67">
        <f>SUM(L18:L25)</f>
        <v>833.9799999999999</v>
      </c>
      <c r="M26" s="233">
        <f>SUM(M18:N25)</f>
        <v>3474.04</v>
      </c>
      <c r="N26" s="234"/>
      <c r="O26" s="235">
        <f>SUM(O18:P25)</f>
        <v>3334.8</v>
      </c>
      <c r="P26" s="236"/>
      <c r="Q26" s="65">
        <f>M26-O26</f>
        <v>139.23999999999978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5.2656529190825214</v>
      </c>
      <c r="N36" s="59" t="s">
        <v>245</v>
      </c>
    </row>
    <row r="37" spans="1:17" s="2" customFormat="1"/>
    <row r="38" spans="1:17" s="2" customFormat="1">
      <c r="A38" s="18"/>
    </row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07" priority="3" stopIfTrue="1" operator="equal">
      <formula>0</formula>
    </cfRule>
  </conditionalFormatting>
  <conditionalFormatting sqref="O23:O25">
    <cfRule type="cellIs" dxfId="106" priority="2" stopIfTrue="1" operator="equal">
      <formula>0</formula>
    </cfRule>
  </conditionalFormatting>
  <conditionalFormatting sqref="L23:L25">
    <cfRule type="cellIs" dxfId="105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O67"/>
  <sheetViews>
    <sheetView workbookViewId="0">
      <pane ySplit="6" topLeftCell="A7" activePane="bottomLeft" state="frozen"/>
      <selection pane="bottomLeft" activeCell="A3" sqref="A3"/>
    </sheetView>
  </sheetViews>
  <sheetFormatPr defaultRowHeight="15.75"/>
  <cols>
    <col min="1" max="1" width="2.75" style="3" customWidth="1"/>
    <col min="2" max="2" width="14.875" style="3" customWidth="1"/>
    <col min="3" max="3" width="8" style="3" customWidth="1"/>
    <col min="4" max="6" width="7.125" style="3" customWidth="1"/>
    <col min="7" max="8" width="8" style="3" customWidth="1"/>
    <col min="9" max="10" width="9.375" style="3" customWidth="1"/>
    <col min="11" max="11" width="9.625" style="3" customWidth="1"/>
    <col min="12" max="12" width="8.25" style="3" customWidth="1"/>
    <col min="13" max="13" width="6.125" customWidth="1"/>
    <col min="14" max="14" width="8.375" customWidth="1"/>
  </cols>
  <sheetData>
    <row r="1" spans="1:15" ht="13.5" customHeight="1">
      <c r="A1" s="278" t="s">
        <v>209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</row>
    <row r="2" spans="1:15" s="12" customFormat="1" ht="18.75" customHeight="1">
      <c r="A2" s="286" t="s">
        <v>333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11"/>
    </row>
    <row r="3" spans="1:15" s="12" customFormat="1" ht="15" customHeight="1">
      <c r="A3" s="24" t="s">
        <v>247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11"/>
    </row>
    <row r="4" spans="1:15" ht="15.75" customHeight="1">
      <c r="A4" s="208" t="s">
        <v>0</v>
      </c>
      <c r="B4" s="224" t="s">
        <v>10</v>
      </c>
      <c r="C4" s="194" t="s">
        <v>18</v>
      </c>
      <c r="D4" s="195"/>
      <c r="E4" s="195"/>
      <c r="F4" s="195"/>
      <c r="G4" s="195"/>
      <c r="H4" s="195"/>
      <c r="I4" s="195"/>
      <c r="J4" s="195"/>
      <c r="K4" s="196"/>
      <c r="L4" s="284" t="s">
        <v>207</v>
      </c>
    </row>
    <row r="5" spans="1:15" ht="67.5" customHeight="1">
      <c r="A5" s="208"/>
      <c r="B5" s="224"/>
      <c r="C5" s="22" t="s">
        <v>17</v>
      </c>
      <c r="D5" s="13" t="s">
        <v>258</v>
      </c>
      <c r="E5" s="13" t="s">
        <v>218</v>
      </c>
      <c r="F5" s="13" t="s">
        <v>219</v>
      </c>
      <c r="G5" s="13" t="s">
        <v>19</v>
      </c>
      <c r="H5" s="1" t="s">
        <v>204</v>
      </c>
      <c r="I5" s="1" t="s">
        <v>20</v>
      </c>
      <c r="J5" s="1" t="s">
        <v>205</v>
      </c>
      <c r="K5" s="51" t="s">
        <v>21</v>
      </c>
      <c r="L5" s="285"/>
    </row>
    <row r="6" spans="1:15">
      <c r="A6" s="4">
        <v>1</v>
      </c>
      <c r="B6" s="4">
        <v>2</v>
      </c>
      <c r="C6" s="4">
        <v>3</v>
      </c>
      <c r="D6" s="20">
        <v>4</v>
      </c>
      <c r="E6" s="20">
        <v>5</v>
      </c>
      <c r="F6" s="20">
        <v>6</v>
      </c>
      <c r="G6" s="20">
        <v>7</v>
      </c>
      <c r="H6" s="20">
        <v>8</v>
      </c>
      <c r="I6" s="20">
        <v>9</v>
      </c>
      <c r="J6" s="20">
        <v>10</v>
      </c>
      <c r="K6" s="20">
        <v>11</v>
      </c>
      <c r="L6" s="14">
        <v>12</v>
      </c>
    </row>
    <row r="7" spans="1:15">
      <c r="A7" s="48" t="s">
        <v>24</v>
      </c>
      <c r="B7" s="49" t="s">
        <v>25</v>
      </c>
      <c r="C7" s="45">
        <f>SUM(D7:K7)</f>
        <v>465.85</v>
      </c>
      <c r="D7" s="26">
        <f>Akmene!E26</f>
        <v>0</v>
      </c>
      <c r="E7" s="26">
        <f>Akmene!F26</f>
        <v>0</v>
      </c>
      <c r="F7" s="26">
        <f>Akmene!G26</f>
        <v>24.14</v>
      </c>
      <c r="G7" s="26">
        <f>Akmene!H26</f>
        <v>371.92</v>
      </c>
      <c r="H7" s="26">
        <f>Akmene!I26</f>
        <v>6.54</v>
      </c>
      <c r="I7" s="26">
        <f>Akmene!J26</f>
        <v>18.62</v>
      </c>
      <c r="J7" s="26">
        <f>Akmene!K26</f>
        <v>0</v>
      </c>
      <c r="K7" s="26">
        <f>Akmene!L26</f>
        <v>44.63</v>
      </c>
      <c r="L7" s="47">
        <f>Akmene!O26</f>
        <v>461.15000000000003</v>
      </c>
      <c r="N7" s="65">
        <f>C7-L7</f>
        <v>4.6999999999999886</v>
      </c>
      <c r="O7" s="66" t="str">
        <f>IF(N7="","",IF(N7&gt;0,"Nepanaudotos lėšos",IF(N7&lt;0,"Išleista daugiau negu buvo gauta lėšų","")))</f>
        <v>Nepanaudotos lėšos</v>
      </c>
    </row>
    <row r="8" spans="1:15">
      <c r="A8" s="48" t="s">
        <v>26</v>
      </c>
      <c r="B8" s="49" t="s">
        <v>27</v>
      </c>
      <c r="C8" s="45">
        <f>SUM(D8:K8)</f>
        <v>2880.1</v>
      </c>
      <c r="D8" s="26">
        <f>Alytus!E26</f>
        <v>0</v>
      </c>
      <c r="E8" s="26">
        <f>Alytus!F26</f>
        <v>0</v>
      </c>
      <c r="F8" s="26">
        <f>Alytus!G26</f>
        <v>459.8</v>
      </c>
      <c r="G8" s="26">
        <f>Alytus!H26</f>
        <v>2245.9</v>
      </c>
      <c r="H8" s="26">
        <f>Alytus!I26</f>
        <v>33.200000000000003</v>
      </c>
      <c r="I8" s="26">
        <f>Alytus!J26</f>
        <v>134.69999999999999</v>
      </c>
      <c r="J8" s="26">
        <f>Alytus!K26</f>
        <v>0</v>
      </c>
      <c r="K8" s="26">
        <f>Alytus!L26</f>
        <v>6.5</v>
      </c>
      <c r="L8" s="47">
        <f>Alytus!O26</f>
        <v>2655.6</v>
      </c>
      <c r="N8" s="65">
        <f t="shared" ref="N8:N67" si="0">C8-L8</f>
        <v>224.5</v>
      </c>
      <c r="O8" s="66" t="str">
        <f t="shared" ref="O8:O67" si="1">IF(N8="","",IF(N8&gt;0,"Nepanaudotos lėšos",IF(N8&lt;0,"Išleista daugiau negu buvo gauta lėšų","")))</f>
        <v>Nepanaudotos lėšos</v>
      </c>
    </row>
    <row r="9" spans="1:15">
      <c r="A9" s="48" t="s">
        <v>28</v>
      </c>
      <c r="B9" s="49" t="s">
        <v>29</v>
      </c>
      <c r="C9" s="45">
        <f t="shared" ref="C9:C66" si="2">SUM(D9:K9)</f>
        <v>451.59999999999997</v>
      </c>
      <c r="D9" s="26">
        <f>Alytaus_rj!E26</f>
        <v>105.9</v>
      </c>
      <c r="E9" s="26">
        <f>Alytaus_rj!F26</f>
        <v>0</v>
      </c>
      <c r="F9" s="26">
        <f>Alytaus_rj!G26</f>
        <v>74.900000000000006</v>
      </c>
      <c r="G9" s="26">
        <f>Alytaus_rj!H26</f>
        <v>245.1</v>
      </c>
      <c r="H9" s="26">
        <f>Alytaus_rj!I26</f>
        <v>25.5</v>
      </c>
      <c r="I9" s="26">
        <f>Alytaus_rj!J26</f>
        <v>0</v>
      </c>
      <c r="J9" s="26">
        <f>Alytaus_rj!K26</f>
        <v>0</v>
      </c>
      <c r="K9" s="26">
        <f>Alytaus_rj!L26</f>
        <v>0.2</v>
      </c>
      <c r="L9" s="47">
        <f>Alytaus_rj!O26</f>
        <v>451.6</v>
      </c>
      <c r="N9" s="65">
        <f t="shared" si="0"/>
        <v>0</v>
      </c>
      <c r="O9" s="66" t="str">
        <f t="shared" si="1"/>
        <v/>
      </c>
    </row>
    <row r="10" spans="1:15">
      <c r="A10" s="48" t="s">
        <v>30</v>
      </c>
      <c r="B10" s="49" t="s">
        <v>31</v>
      </c>
      <c r="C10" s="45">
        <f t="shared" si="2"/>
        <v>1046.3389999999999</v>
      </c>
      <c r="D10" s="26">
        <f>Anyksciai!E26</f>
        <v>41.474000000000004</v>
      </c>
      <c r="E10" s="26">
        <f>Anyksciai!F26</f>
        <v>0</v>
      </c>
      <c r="F10" s="26">
        <f>Anyksciai!G26</f>
        <v>106.026</v>
      </c>
      <c r="G10" s="26">
        <f>Anyksciai!H26</f>
        <v>546.21</v>
      </c>
      <c r="H10" s="26">
        <f>Anyksciai!I26</f>
        <v>21.4</v>
      </c>
      <c r="I10" s="26">
        <f>Anyksciai!J26</f>
        <v>293.29399999999998</v>
      </c>
      <c r="J10" s="26">
        <f>Anyksciai!K26</f>
        <v>0</v>
      </c>
      <c r="K10" s="26">
        <f>Anyksciai!L26</f>
        <v>37.935000000000002</v>
      </c>
      <c r="L10" s="47">
        <f>Anyksciai!O26</f>
        <v>1070.3719999999998</v>
      </c>
      <c r="N10" s="65">
        <f t="shared" si="0"/>
        <v>-24.032999999999902</v>
      </c>
      <c r="O10" s="66" t="str">
        <f t="shared" si="1"/>
        <v>Išleista daugiau negu buvo gauta lėšų</v>
      </c>
    </row>
    <row r="11" spans="1:15">
      <c r="A11" s="48" t="s">
        <v>32</v>
      </c>
      <c r="B11" s="49" t="s">
        <v>33</v>
      </c>
      <c r="C11" s="45">
        <f t="shared" si="2"/>
        <v>305.60000000000002</v>
      </c>
      <c r="D11" s="26">
        <f>Birstonas!E26</f>
        <v>7.9</v>
      </c>
      <c r="E11" s="26">
        <f>Birstonas!F26</f>
        <v>0</v>
      </c>
      <c r="F11" s="26">
        <f>Birstonas!G26</f>
        <v>7.5</v>
      </c>
      <c r="G11" s="26">
        <f>Birstonas!H26</f>
        <v>279</v>
      </c>
      <c r="H11" s="26">
        <f>Birstonas!I26</f>
        <v>0</v>
      </c>
      <c r="I11" s="26">
        <f>Birstonas!J26</f>
        <v>10.1</v>
      </c>
      <c r="J11" s="26">
        <f>Birstonas!K26</f>
        <v>0</v>
      </c>
      <c r="K11" s="26">
        <f>Birstonas!L26</f>
        <v>1.1000000000000001</v>
      </c>
      <c r="L11" s="47">
        <f>Birstonas!O26</f>
        <v>305.60000000000002</v>
      </c>
      <c r="N11" s="65">
        <f t="shared" si="0"/>
        <v>0</v>
      </c>
      <c r="O11" s="66" t="str">
        <f t="shared" si="1"/>
        <v/>
      </c>
    </row>
    <row r="12" spans="1:15">
      <c r="A12" s="48" t="s">
        <v>34</v>
      </c>
      <c r="B12" s="49" t="s">
        <v>35</v>
      </c>
      <c r="C12" s="45">
        <f t="shared" si="2"/>
        <v>654.75024900000005</v>
      </c>
      <c r="D12" s="26">
        <f>Birzai!E26</f>
        <v>3.2749999999999999</v>
      </c>
      <c r="E12" s="26">
        <f>Birzai!F26</f>
        <v>20.941890000000001</v>
      </c>
      <c r="F12" s="26">
        <f>Birzai!G26</f>
        <v>39.494329999999998</v>
      </c>
      <c r="G12" s="26">
        <f>Birzai!H26</f>
        <v>522.83281899999997</v>
      </c>
      <c r="H12" s="26">
        <f>Birzai!I26</f>
        <v>7.2</v>
      </c>
      <c r="I12" s="26">
        <f>Birzai!J26</f>
        <v>18</v>
      </c>
      <c r="J12" s="26">
        <f>Birzai!K26</f>
        <v>0</v>
      </c>
      <c r="K12" s="26">
        <f>Birzai!L26</f>
        <v>43.006209999999996</v>
      </c>
      <c r="L12" s="47">
        <f>Birzai!O26</f>
        <v>612.59757000000002</v>
      </c>
      <c r="N12" s="65">
        <f t="shared" si="0"/>
        <v>42.152679000000035</v>
      </c>
      <c r="O12" s="66" t="str">
        <f t="shared" si="1"/>
        <v>Nepanaudotos lėšos</v>
      </c>
    </row>
    <row r="13" spans="1:15">
      <c r="A13" s="48" t="s">
        <v>36</v>
      </c>
      <c r="B13" s="49" t="s">
        <v>37</v>
      </c>
      <c r="C13" s="45">
        <f t="shared" si="2"/>
        <v>423.40000000000003</v>
      </c>
      <c r="D13" s="26">
        <f>Druskininkai!E26</f>
        <v>16</v>
      </c>
      <c r="E13" s="26">
        <f>Druskininkai!F26</f>
        <v>36.1</v>
      </c>
      <c r="F13" s="26">
        <f>Druskininkai!G26</f>
        <v>0</v>
      </c>
      <c r="G13" s="26">
        <f>Druskininkai!H26</f>
        <v>342.9</v>
      </c>
      <c r="H13" s="26">
        <f>Druskininkai!I26</f>
        <v>9.8000000000000007</v>
      </c>
      <c r="I13" s="26">
        <f>Druskininkai!J26</f>
        <v>10</v>
      </c>
      <c r="J13" s="26">
        <f>Druskininkai!K26</f>
        <v>0</v>
      </c>
      <c r="K13" s="26">
        <f>Druskininkai!L26</f>
        <v>8.6</v>
      </c>
      <c r="L13" s="47">
        <f>Druskininkai!O26</f>
        <v>408.00000000000006</v>
      </c>
      <c r="N13" s="65">
        <f t="shared" si="0"/>
        <v>15.399999999999977</v>
      </c>
      <c r="O13" s="66" t="str">
        <f t="shared" si="1"/>
        <v>Nepanaudotos lėšos</v>
      </c>
    </row>
    <row r="14" spans="1:15" ht="15.75" customHeight="1">
      <c r="A14" s="48" t="s">
        <v>38</v>
      </c>
      <c r="B14" s="49" t="s">
        <v>39</v>
      </c>
      <c r="C14" s="45">
        <f t="shared" si="2"/>
        <v>77967.849999999991</v>
      </c>
      <c r="D14" s="26">
        <f>Elektrenai!E26</f>
        <v>0</v>
      </c>
      <c r="E14" s="26">
        <f>Elektrenai!F26</f>
        <v>76496.62</v>
      </c>
      <c r="F14" s="26">
        <f>Elektrenai!G26</f>
        <v>0.09</v>
      </c>
      <c r="G14" s="26">
        <f>Elektrenai!H26</f>
        <v>1336.94</v>
      </c>
      <c r="H14" s="26">
        <f>Elektrenai!I26</f>
        <v>20.7</v>
      </c>
      <c r="I14" s="26">
        <f>Elektrenai!J26</f>
        <v>113.3</v>
      </c>
      <c r="J14" s="26">
        <f>Elektrenai!K26</f>
        <v>0</v>
      </c>
      <c r="K14" s="26">
        <f>Elektrenai!L26</f>
        <v>0.2</v>
      </c>
      <c r="L14" s="47">
        <f>Elektrenai!O26</f>
        <v>77967.850000000006</v>
      </c>
      <c r="N14" s="65">
        <f t="shared" si="0"/>
        <v>0</v>
      </c>
      <c r="O14" s="66" t="str">
        <f t="shared" si="1"/>
        <v/>
      </c>
    </row>
    <row r="15" spans="1:15">
      <c r="A15" s="48" t="s">
        <v>40</v>
      </c>
      <c r="B15" s="49" t="s">
        <v>41</v>
      </c>
      <c r="C15" s="45">
        <f t="shared" si="2"/>
        <v>355.69499999999999</v>
      </c>
      <c r="D15" s="26">
        <f>Ignalina!E26</f>
        <v>0</v>
      </c>
      <c r="E15" s="26">
        <f>Ignalina!F26</f>
        <v>5.6</v>
      </c>
      <c r="F15" s="26">
        <f>Ignalina!G26</f>
        <v>0</v>
      </c>
      <c r="G15" s="26">
        <f>Ignalina!H26</f>
        <v>292.55</v>
      </c>
      <c r="H15" s="26">
        <f>Ignalina!I26</f>
        <v>3.45</v>
      </c>
      <c r="I15" s="26">
        <f>Ignalina!J26</f>
        <v>25.52</v>
      </c>
      <c r="J15" s="26">
        <f>Ignalina!K26</f>
        <v>0</v>
      </c>
      <c r="K15" s="26">
        <f>Ignalina!L26</f>
        <v>28.574999999999999</v>
      </c>
      <c r="L15" s="47">
        <f>Ignalina!O26</f>
        <v>356.298</v>
      </c>
      <c r="N15" s="65"/>
      <c r="O15" s="66"/>
    </row>
    <row r="16" spans="1:15">
      <c r="A16" s="48" t="s">
        <v>42</v>
      </c>
      <c r="B16" s="49" t="s">
        <v>43</v>
      </c>
      <c r="C16" s="45">
        <f t="shared" si="2"/>
        <v>2359.1000000000004</v>
      </c>
      <c r="D16" s="26">
        <f>Jonava!E26</f>
        <v>22.8</v>
      </c>
      <c r="E16" s="26">
        <f>Jonava!F26</f>
        <v>0</v>
      </c>
      <c r="F16" s="26">
        <f>Jonava!G26</f>
        <v>10</v>
      </c>
      <c r="G16" s="26">
        <f>Jonava!H26</f>
        <v>2275.59</v>
      </c>
      <c r="H16" s="26">
        <f>Jonava!I26</f>
        <v>9.1</v>
      </c>
      <c r="I16" s="26">
        <f>Jonava!J26</f>
        <v>35.729999999999997</v>
      </c>
      <c r="J16" s="26">
        <f>Jonava!K26</f>
        <v>0</v>
      </c>
      <c r="K16" s="26">
        <f>Jonava!L26</f>
        <v>5.88</v>
      </c>
      <c r="L16" s="47">
        <f>Jonava!O26</f>
        <v>2323.1399999999994</v>
      </c>
      <c r="N16" s="65"/>
      <c r="O16" s="66"/>
    </row>
    <row r="17" spans="1:15">
      <c r="A17" s="48" t="s">
        <v>44</v>
      </c>
      <c r="B17" s="49" t="s">
        <v>45</v>
      </c>
      <c r="C17" s="45">
        <f t="shared" si="2"/>
        <v>630.42599999999993</v>
      </c>
      <c r="D17" s="26">
        <f>Joniskis!E26</f>
        <v>22.8</v>
      </c>
      <c r="E17" s="26">
        <f>Joniskis!F26</f>
        <v>0</v>
      </c>
      <c r="F17" s="26">
        <f>Joniskis!G26</f>
        <v>0</v>
      </c>
      <c r="G17" s="26">
        <f>Joniskis!H26</f>
        <v>521.29999999999995</v>
      </c>
      <c r="H17" s="26">
        <f>Joniskis!I26</f>
        <v>3.1</v>
      </c>
      <c r="I17" s="26">
        <f>Joniskis!J26</f>
        <v>23.163</v>
      </c>
      <c r="J17" s="26">
        <f>Joniskis!K26</f>
        <v>0</v>
      </c>
      <c r="K17" s="26">
        <f>Joniskis!L26</f>
        <v>60.063000000000002</v>
      </c>
      <c r="L17" s="47">
        <f>Joniskis!O26</f>
        <v>628.78099999999995</v>
      </c>
      <c r="N17" s="65">
        <f t="shared" si="0"/>
        <v>1.6449999999999818</v>
      </c>
      <c r="O17" s="66" t="str">
        <f t="shared" si="1"/>
        <v>Nepanaudotos lėšos</v>
      </c>
    </row>
    <row r="18" spans="1:15">
      <c r="A18" s="48" t="s">
        <v>46</v>
      </c>
      <c r="B18" s="49" t="s">
        <v>47</v>
      </c>
      <c r="C18" s="45">
        <f t="shared" si="2"/>
        <v>478.38</v>
      </c>
      <c r="D18" s="26">
        <f>Jurbarkas!E26</f>
        <v>0</v>
      </c>
      <c r="E18" s="26">
        <f>Jurbarkas!F26</f>
        <v>0</v>
      </c>
      <c r="F18" s="26">
        <f>Jurbarkas!G26</f>
        <v>0</v>
      </c>
      <c r="G18" s="26">
        <f>Jurbarkas!H26</f>
        <v>430.58</v>
      </c>
      <c r="H18" s="26">
        <f>Jurbarkas!I26</f>
        <v>6.2</v>
      </c>
      <c r="I18" s="26">
        <f>Jurbarkas!J26</f>
        <v>0</v>
      </c>
      <c r="J18" s="26">
        <f>Jurbarkas!K26</f>
        <v>0</v>
      </c>
      <c r="K18" s="26">
        <f>Jurbarkas!L26</f>
        <v>41.6</v>
      </c>
      <c r="L18" s="47">
        <f>Jurbarkas!O26</f>
        <v>469.78000000000003</v>
      </c>
      <c r="N18" s="65">
        <f t="shared" si="0"/>
        <v>8.5999999999999659</v>
      </c>
      <c r="O18" s="66" t="str">
        <f t="shared" si="1"/>
        <v>Nepanaudotos lėšos</v>
      </c>
    </row>
    <row r="19" spans="1:15">
      <c r="A19" s="48" t="s">
        <v>48</v>
      </c>
      <c r="B19" s="49" t="s">
        <v>49</v>
      </c>
      <c r="C19" s="45">
        <f t="shared" si="2"/>
        <v>611.70000000000005</v>
      </c>
      <c r="D19" s="26">
        <f>Kaisiadorys!E26</f>
        <v>0.37</v>
      </c>
      <c r="E19" s="26">
        <f>Kaisiadorys!F26</f>
        <v>2.13</v>
      </c>
      <c r="F19" s="26">
        <f>Kaisiadorys!G26</f>
        <v>0</v>
      </c>
      <c r="G19" s="26">
        <f>Kaisiadorys!H26</f>
        <v>563.4</v>
      </c>
      <c r="H19" s="26">
        <f>Kaisiadorys!I26</f>
        <v>24.7</v>
      </c>
      <c r="I19" s="26">
        <f>Kaisiadorys!J26</f>
        <v>13.39</v>
      </c>
      <c r="J19" s="26">
        <f>Kaisiadorys!K26</f>
        <v>0</v>
      </c>
      <c r="K19" s="26">
        <f>Kaisiadorys!L26</f>
        <v>7.71</v>
      </c>
      <c r="L19" s="47">
        <f>Kaisiadorys!O26</f>
        <v>611.70000000000005</v>
      </c>
      <c r="N19" s="65">
        <f t="shared" si="0"/>
        <v>0</v>
      </c>
      <c r="O19" s="66" t="str">
        <f t="shared" si="1"/>
        <v/>
      </c>
    </row>
    <row r="20" spans="1:15">
      <c r="A20" s="48" t="s">
        <v>50</v>
      </c>
      <c r="B20" s="49" t="s">
        <v>51</v>
      </c>
      <c r="C20" s="45">
        <f t="shared" si="2"/>
        <v>165.7</v>
      </c>
      <c r="D20" s="26">
        <f>Kalvarija!E26</f>
        <v>0</v>
      </c>
      <c r="E20" s="26">
        <f>Kalvarija!F26</f>
        <v>0</v>
      </c>
      <c r="F20" s="26">
        <f>Kalvarija!G26</f>
        <v>16.7</v>
      </c>
      <c r="G20" s="26">
        <f>Kalvarija!H26</f>
        <v>148.1</v>
      </c>
      <c r="H20" s="26">
        <f>Kalvarija!I26</f>
        <v>0</v>
      </c>
      <c r="I20" s="26">
        <f>Kalvarija!J26</f>
        <v>0.9</v>
      </c>
      <c r="J20" s="26">
        <f>Kalvarija!K26</f>
        <v>0</v>
      </c>
      <c r="K20" s="26">
        <f>Kalvarija!L26</f>
        <v>0</v>
      </c>
      <c r="L20" s="47">
        <f>Kalvarija!O26</f>
        <v>165.7</v>
      </c>
      <c r="N20" s="65">
        <f t="shared" si="0"/>
        <v>0</v>
      </c>
      <c r="O20" s="66" t="str">
        <f t="shared" si="1"/>
        <v/>
      </c>
    </row>
    <row r="21" spans="1:15">
      <c r="A21" s="48" t="s">
        <v>52</v>
      </c>
      <c r="B21" s="49" t="s">
        <v>53</v>
      </c>
      <c r="C21" s="45">
        <f t="shared" si="2"/>
        <v>6138.2500000000009</v>
      </c>
      <c r="D21" s="26">
        <f>Kaunas!E26</f>
        <v>12.58</v>
      </c>
      <c r="E21" s="26">
        <f>Kaunas!F26</f>
        <v>31.779999999999998</v>
      </c>
      <c r="F21" s="26">
        <f>Kaunas!G26</f>
        <v>26.34</v>
      </c>
      <c r="G21" s="26">
        <f>Kaunas!H26</f>
        <v>5070.62</v>
      </c>
      <c r="H21" s="26">
        <f>Kaunas!I26</f>
        <v>352.89</v>
      </c>
      <c r="I21" s="26">
        <f>Kaunas!J26</f>
        <v>437.35</v>
      </c>
      <c r="J21" s="26">
        <f>Kaunas!K26</f>
        <v>0.56000000000000005</v>
      </c>
      <c r="K21" s="26">
        <f>Kaunas!L26</f>
        <v>206.13</v>
      </c>
      <c r="L21" s="47">
        <f>Kaunas!O26</f>
        <v>5703.01</v>
      </c>
      <c r="N21" s="65">
        <f t="shared" si="0"/>
        <v>435.24000000000069</v>
      </c>
      <c r="O21" s="66" t="str">
        <f t="shared" si="1"/>
        <v>Nepanaudotos lėšos</v>
      </c>
    </row>
    <row r="22" spans="1:15">
      <c r="A22" s="48" t="s">
        <v>54</v>
      </c>
      <c r="B22" s="49" t="s">
        <v>55</v>
      </c>
      <c r="C22" s="45">
        <f t="shared" si="2"/>
        <v>2404.7399999999998</v>
      </c>
      <c r="D22" s="26">
        <f>Kauno_rj!E26</f>
        <v>43.459999999999994</v>
      </c>
      <c r="E22" s="26">
        <f>Kauno_rj!F26</f>
        <v>33.44</v>
      </c>
      <c r="F22" s="26">
        <f>Kauno_rj!G26</f>
        <v>2.12</v>
      </c>
      <c r="G22" s="26">
        <f>Kauno_rj!H26</f>
        <v>1530.2599999999998</v>
      </c>
      <c r="H22" s="26">
        <f>Kauno_rj!I26</f>
        <v>13.8</v>
      </c>
      <c r="I22" s="26">
        <f>Kauno_rj!J26</f>
        <v>210.16</v>
      </c>
      <c r="J22" s="26">
        <f>Kauno_rj!K26</f>
        <v>0</v>
      </c>
      <c r="K22" s="26">
        <f>Kauno_rj!L26</f>
        <v>571.5</v>
      </c>
      <c r="L22" s="47">
        <f>Kauno_rj!O26</f>
        <v>2229.44</v>
      </c>
      <c r="N22" s="65">
        <f t="shared" si="0"/>
        <v>175.29999999999973</v>
      </c>
      <c r="O22" s="66" t="str">
        <f t="shared" si="1"/>
        <v>Nepanaudotos lėšos</v>
      </c>
    </row>
    <row r="23" spans="1:15">
      <c r="A23" s="48" t="s">
        <v>56</v>
      </c>
      <c r="B23" s="49" t="s">
        <v>57</v>
      </c>
      <c r="C23" s="45">
        <f t="shared" si="2"/>
        <v>350.35</v>
      </c>
      <c r="D23" s="26">
        <f>Kazlu_ruda!E26</f>
        <v>25.4</v>
      </c>
      <c r="E23" s="26">
        <f>Kazlu_ruda!F26</f>
        <v>4.9000000000000004</v>
      </c>
      <c r="F23" s="26">
        <f>Kazlu_ruda!G26</f>
        <v>0.4</v>
      </c>
      <c r="G23" s="26">
        <f>Kazlu_ruda!H26</f>
        <v>270.10000000000002</v>
      </c>
      <c r="H23" s="26">
        <f>Kazlu_ruda!I26</f>
        <v>0</v>
      </c>
      <c r="I23" s="26">
        <f>Kazlu_ruda!J26</f>
        <v>38.200000000000003</v>
      </c>
      <c r="J23" s="26">
        <f>Kazlu_ruda!K26</f>
        <v>0</v>
      </c>
      <c r="K23" s="26">
        <f>Kazlu_ruda!L26</f>
        <v>11.35</v>
      </c>
      <c r="L23" s="47">
        <f>Kazlu_ruda!O26</f>
        <v>347.93999999999994</v>
      </c>
      <c r="N23" s="65">
        <f t="shared" si="0"/>
        <v>2.4100000000000819</v>
      </c>
      <c r="O23" s="66" t="str">
        <f t="shared" si="1"/>
        <v>Nepanaudotos lėšos</v>
      </c>
    </row>
    <row r="24" spans="1:15">
      <c r="A24" s="48" t="s">
        <v>58</v>
      </c>
      <c r="B24" s="49" t="s">
        <v>59</v>
      </c>
      <c r="C24" s="45">
        <f t="shared" si="2"/>
        <v>2081.009</v>
      </c>
      <c r="D24" s="26">
        <f>Kedainiai!E26</f>
        <v>6.9399999999999995</v>
      </c>
      <c r="E24" s="26">
        <f>Kedainiai!F26</f>
        <v>50.426000000000002</v>
      </c>
      <c r="F24" s="26">
        <f>Kedainiai!G26</f>
        <v>48.6</v>
      </c>
      <c r="G24" s="26">
        <f>Kedainiai!H26</f>
        <v>1399.7739999999999</v>
      </c>
      <c r="H24" s="26">
        <f>Kedainiai!I26</f>
        <v>12.1</v>
      </c>
      <c r="I24" s="26">
        <f>Kedainiai!J26</f>
        <v>120.05600000000001</v>
      </c>
      <c r="J24" s="26">
        <f>Kedainiai!K26</f>
        <v>0</v>
      </c>
      <c r="K24" s="26">
        <f>Kedainiai!L26</f>
        <v>443.11300000000006</v>
      </c>
      <c r="L24" s="47">
        <f>Kedainiai!O26</f>
        <v>1978.8799999999999</v>
      </c>
      <c r="N24" s="65">
        <f t="shared" si="0"/>
        <v>102.12900000000013</v>
      </c>
      <c r="O24" s="66" t="str">
        <f t="shared" si="1"/>
        <v>Nepanaudotos lėšos</v>
      </c>
    </row>
    <row r="25" spans="1:15">
      <c r="A25" s="48" t="s">
        <v>60</v>
      </c>
      <c r="B25" s="49" t="s">
        <v>61</v>
      </c>
      <c r="C25" s="45">
        <f t="shared" si="2"/>
        <v>439</v>
      </c>
      <c r="D25" s="26">
        <f>Kelmes!E26</f>
        <v>17.5</v>
      </c>
      <c r="E25" s="26">
        <f>Kelmes!F26</f>
        <v>15.3</v>
      </c>
      <c r="F25" s="26">
        <f>Kelmes!G26</f>
        <v>0</v>
      </c>
      <c r="G25" s="26">
        <f>Kelmes!H26</f>
        <v>390.5</v>
      </c>
      <c r="H25" s="26">
        <f>Kelmes!I26</f>
        <v>4.4000000000000004</v>
      </c>
      <c r="I25" s="26">
        <f>Kelmes!J26</f>
        <v>11</v>
      </c>
      <c r="J25" s="26">
        <f>Kelmes!K26</f>
        <v>0</v>
      </c>
      <c r="K25" s="26">
        <f>Kelmes!L26</f>
        <v>0.3</v>
      </c>
      <c r="L25" s="47">
        <f>Kelmes!O26</f>
        <v>439</v>
      </c>
      <c r="N25" s="65">
        <f t="shared" si="0"/>
        <v>0</v>
      </c>
      <c r="O25" s="66" t="str">
        <f t="shared" si="1"/>
        <v/>
      </c>
    </row>
    <row r="26" spans="1:15">
      <c r="A26" s="48" t="s">
        <v>62</v>
      </c>
      <c r="B26" s="49" t="s">
        <v>63</v>
      </c>
      <c r="C26" s="45">
        <f t="shared" si="2"/>
        <v>11710.316999999999</v>
      </c>
      <c r="D26" s="26">
        <f>Klaipeda!E26</f>
        <v>102.23</v>
      </c>
      <c r="E26" s="26">
        <f>Klaipeda!F26</f>
        <v>300.47500000000002</v>
      </c>
      <c r="F26" s="26">
        <f>Klaipeda!G26</f>
        <v>52.341000000000001</v>
      </c>
      <c r="G26" s="26">
        <f>Klaipeda!H26</f>
        <v>8758.6839999999993</v>
      </c>
      <c r="H26" s="26">
        <f>Klaipeda!I26</f>
        <v>33.76</v>
      </c>
      <c r="I26" s="26">
        <f>Klaipeda!J26</f>
        <v>619.62800000000004</v>
      </c>
      <c r="J26" s="26">
        <f>Klaipeda!K26</f>
        <v>3.3</v>
      </c>
      <c r="K26" s="26">
        <f>Klaipeda!L26</f>
        <v>1839.8990000000001</v>
      </c>
      <c r="L26" s="47">
        <f>Klaipeda!O26</f>
        <v>11447.12</v>
      </c>
      <c r="N26" s="65">
        <f t="shared" si="0"/>
        <v>263.1969999999983</v>
      </c>
      <c r="O26" s="66" t="str">
        <f t="shared" si="1"/>
        <v>Nepanaudotos lėšos</v>
      </c>
    </row>
    <row r="27" spans="1:15">
      <c r="A27" s="48" t="s">
        <v>64</v>
      </c>
      <c r="B27" s="49" t="s">
        <v>65</v>
      </c>
      <c r="C27" s="45">
        <f t="shared" si="2"/>
        <v>2203.2499999999995</v>
      </c>
      <c r="D27" s="26">
        <f>Klaipedos_rj!E26</f>
        <v>0</v>
      </c>
      <c r="E27" s="26">
        <f>Klaipedos_rj!F26</f>
        <v>0</v>
      </c>
      <c r="F27" s="26">
        <f>Klaipedos_rj!G26</f>
        <v>0</v>
      </c>
      <c r="G27" s="26">
        <f>Klaipedos_rj!H26</f>
        <v>1591.32</v>
      </c>
      <c r="H27" s="26">
        <f>Klaipedos_rj!I26</f>
        <v>3.6</v>
      </c>
      <c r="I27" s="26">
        <f>Klaipedos_rj!J26</f>
        <v>100.8</v>
      </c>
      <c r="J27" s="26">
        <f>Klaipedos_rj!K26</f>
        <v>82.8</v>
      </c>
      <c r="K27" s="26">
        <f>Klaipedos_rj!L26</f>
        <v>424.72999999999996</v>
      </c>
      <c r="L27" s="47">
        <f>Klaipedos_rj!O26</f>
        <v>2203.25</v>
      </c>
      <c r="N27" s="65">
        <f t="shared" si="0"/>
        <v>0</v>
      </c>
      <c r="O27" s="66" t="str">
        <f t="shared" si="1"/>
        <v/>
      </c>
    </row>
    <row r="28" spans="1:15">
      <c r="A28" s="48" t="s">
        <v>66</v>
      </c>
      <c r="B28" s="49" t="s">
        <v>67</v>
      </c>
      <c r="C28" s="45">
        <f t="shared" si="2"/>
        <v>880.9140000000001</v>
      </c>
      <c r="D28" s="26">
        <f>Kretinga!E26</f>
        <v>0</v>
      </c>
      <c r="E28" s="26">
        <f>Kretinga!F26</f>
        <v>8.3740000000000006</v>
      </c>
      <c r="F28" s="26">
        <f>Kretinga!G26</f>
        <v>49.5</v>
      </c>
      <c r="G28" s="26">
        <f>Kretinga!H26</f>
        <v>613.6</v>
      </c>
      <c r="H28" s="26">
        <f>Kretinga!I26</f>
        <v>10.8</v>
      </c>
      <c r="I28" s="26">
        <f>Kretinga!J26</f>
        <v>17.940000000000001</v>
      </c>
      <c r="J28" s="26">
        <f>Kretinga!K26</f>
        <v>0</v>
      </c>
      <c r="K28" s="26">
        <f>Kretinga!L26</f>
        <v>180.70000000000002</v>
      </c>
      <c r="L28" s="47">
        <f>Kretinga!O26</f>
        <v>880.90999999999985</v>
      </c>
      <c r="N28" s="65">
        <f t="shared" si="0"/>
        <v>4.0000000002464731E-3</v>
      </c>
      <c r="O28" s="66" t="str">
        <f t="shared" si="1"/>
        <v>Nepanaudotos lėšos</v>
      </c>
    </row>
    <row r="29" spans="1:15">
      <c r="A29" s="48" t="s">
        <v>68</v>
      </c>
      <c r="B29" s="49" t="s">
        <v>69</v>
      </c>
      <c r="C29" s="45">
        <f t="shared" si="2"/>
        <v>299.14</v>
      </c>
      <c r="D29" s="26">
        <f>Kupiskis!E26</f>
        <v>55.1</v>
      </c>
      <c r="E29" s="26">
        <f>Kupiskis!F26</f>
        <v>0</v>
      </c>
      <c r="F29" s="26">
        <f>Kupiskis!G26</f>
        <v>3.59</v>
      </c>
      <c r="G29" s="26">
        <f>Kupiskis!H26</f>
        <v>228.33999999999997</v>
      </c>
      <c r="H29" s="26">
        <f>Kupiskis!I26</f>
        <v>8.99</v>
      </c>
      <c r="I29" s="26">
        <f>Kupiskis!J26</f>
        <v>3.12</v>
      </c>
      <c r="J29" s="26">
        <f>Kupiskis!K26</f>
        <v>0</v>
      </c>
      <c r="K29" s="26">
        <f>Kupiskis!L26</f>
        <v>0</v>
      </c>
      <c r="L29" s="47">
        <f>Kupiskis!O26</f>
        <v>298.84000000000003</v>
      </c>
      <c r="N29" s="65">
        <f t="shared" si="0"/>
        <v>0.29999999999995453</v>
      </c>
      <c r="O29" s="66" t="str">
        <f t="shared" si="1"/>
        <v>Nepanaudotos lėšos</v>
      </c>
    </row>
    <row r="30" spans="1:15">
      <c r="A30" s="48" t="s">
        <v>70</v>
      </c>
      <c r="B30" s="49" t="s">
        <v>71</v>
      </c>
      <c r="C30" s="45">
        <f t="shared" si="2"/>
        <v>347.97999999999996</v>
      </c>
      <c r="D30" s="26">
        <f>Lazdijai!E26</f>
        <v>4.58</v>
      </c>
      <c r="E30" s="26">
        <f>Lazdijai!F26</f>
        <v>0</v>
      </c>
      <c r="F30" s="26">
        <f>Lazdijai!G26</f>
        <v>10</v>
      </c>
      <c r="G30" s="26">
        <f>Lazdijai!H26</f>
        <v>319.39999999999998</v>
      </c>
      <c r="H30" s="26">
        <f>Lazdijai!I26</f>
        <v>0</v>
      </c>
      <c r="I30" s="26">
        <f>Lazdijai!J26</f>
        <v>12.5</v>
      </c>
      <c r="J30" s="26">
        <f>Lazdijai!K26</f>
        <v>0</v>
      </c>
      <c r="K30" s="26">
        <f>Lazdijai!L26</f>
        <v>1.5</v>
      </c>
      <c r="L30" s="47">
        <f>Lazdijai!O26</f>
        <v>347.97999999999996</v>
      </c>
      <c r="N30" s="65">
        <f t="shared" si="0"/>
        <v>0</v>
      </c>
      <c r="O30" s="66" t="str">
        <f t="shared" si="1"/>
        <v/>
      </c>
    </row>
    <row r="31" spans="1:15">
      <c r="A31" s="48" t="s">
        <v>72</v>
      </c>
      <c r="B31" s="49" t="s">
        <v>73</v>
      </c>
      <c r="C31" s="45">
        <f t="shared" si="2"/>
        <v>3474.0399999999995</v>
      </c>
      <c r="D31" s="26">
        <f>Marijampole!E26</f>
        <v>0</v>
      </c>
      <c r="E31" s="26">
        <f>Marijampole!F26</f>
        <v>30.48</v>
      </c>
      <c r="F31" s="26">
        <f>Marijampole!G26</f>
        <v>80.7</v>
      </c>
      <c r="G31" s="26">
        <f>Marijampole!H26</f>
        <v>2324.5</v>
      </c>
      <c r="H31" s="26">
        <f>Marijampole!I26</f>
        <v>85.62</v>
      </c>
      <c r="I31" s="26">
        <f>Marijampole!J26</f>
        <v>118.75999999999999</v>
      </c>
      <c r="J31" s="26">
        <f>Marijampole!K26</f>
        <v>0</v>
      </c>
      <c r="K31" s="26">
        <f>Marijampole!L26</f>
        <v>833.9799999999999</v>
      </c>
      <c r="L31" s="47">
        <f>Marijampole!O26</f>
        <v>3334.8</v>
      </c>
      <c r="N31" s="65">
        <f t="shared" si="0"/>
        <v>139.23999999999933</v>
      </c>
      <c r="O31" s="66" t="str">
        <f t="shared" si="1"/>
        <v>Nepanaudotos lėšos</v>
      </c>
    </row>
    <row r="32" spans="1:15">
      <c r="A32" s="48" t="s">
        <v>74</v>
      </c>
      <c r="B32" s="49" t="s">
        <v>75</v>
      </c>
      <c r="C32" s="45">
        <f t="shared" si="2"/>
        <v>1169.7130000000002</v>
      </c>
      <c r="D32" s="26">
        <f>Mazeikiai!E26</f>
        <v>21.4</v>
      </c>
      <c r="E32" s="26">
        <f>Mazeikiai!F26</f>
        <v>10.5</v>
      </c>
      <c r="F32" s="26">
        <f>Mazeikiai!G26</f>
        <v>13.782999999999999</v>
      </c>
      <c r="G32" s="26">
        <f>Mazeikiai!H26</f>
        <v>696.48</v>
      </c>
      <c r="H32" s="26">
        <f>Mazeikiai!I26</f>
        <v>19.2</v>
      </c>
      <c r="I32" s="26">
        <f>Mazeikiai!J26</f>
        <v>73.11</v>
      </c>
      <c r="J32" s="26">
        <f>Mazeikiai!K26</f>
        <v>0</v>
      </c>
      <c r="K32" s="26">
        <f>Mazeikiai!L26</f>
        <v>335.24</v>
      </c>
      <c r="L32" s="47">
        <f>Mazeikiai!O26</f>
        <v>1131.27</v>
      </c>
      <c r="N32" s="65">
        <f t="shared" si="0"/>
        <v>38.443000000000211</v>
      </c>
      <c r="O32" s="66" t="str">
        <f t="shared" si="1"/>
        <v>Nepanaudotos lėšos</v>
      </c>
    </row>
    <row r="33" spans="1:15">
      <c r="A33" s="48" t="s">
        <v>76</v>
      </c>
      <c r="B33" s="49" t="s">
        <v>77</v>
      </c>
      <c r="C33" s="45">
        <f t="shared" si="2"/>
        <v>444.48999999999995</v>
      </c>
      <c r="D33" s="26">
        <f>Moletai!E26</f>
        <v>0</v>
      </c>
      <c r="E33" s="26">
        <f>Moletai!F26</f>
        <v>46.7</v>
      </c>
      <c r="F33" s="26">
        <f>Moletai!G26</f>
        <v>0</v>
      </c>
      <c r="G33" s="26">
        <f>Moletai!H26</f>
        <v>315.45999999999998</v>
      </c>
      <c r="H33" s="26">
        <f>Moletai!I26</f>
        <v>6.4</v>
      </c>
      <c r="I33" s="26">
        <f>Moletai!J26</f>
        <v>14.620000000000001</v>
      </c>
      <c r="J33" s="26">
        <f>Moletai!K26</f>
        <v>0</v>
      </c>
      <c r="K33" s="26">
        <f>Moletai!L26</f>
        <v>61.31</v>
      </c>
      <c r="L33" s="47">
        <f>Moletai!O26</f>
        <v>411.95</v>
      </c>
      <c r="N33" s="65">
        <f t="shared" si="0"/>
        <v>32.539999999999964</v>
      </c>
      <c r="O33" s="66" t="str">
        <f t="shared" si="1"/>
        <v>Nepanaudotos lėšos</v>
      </c>
    </row>
    <row r="34" spans="1:15">
      <c r="A34" s="48" t="s">
        <v>78</v>
      </c>
      <c r="B34" s="49" t="s">
        <v>79</v>
      </c>
      <c r="C34" s="45">
        <f t="shared" si="2"/>
        <v>485.80000000000007</v>
      </c>
      <c r="D34" s="26">
        <f>Neringa!E26</f>
        <v>6.2</v>
      </c>
      <c r="E34" s="26">
        <f>Neringa!F26</f>
        <v>5.8</v>
      </c>
      <c r="F34" s="26">
        <f>Neringa!G26</f>
        <v>0</v>
      </c>
      <c r="G34" s="26">
        <f>Neringa!H26</f>
        <v>336.40000000000003</v>
      </c>
      <c r="H34" s="26">
        <f>Neringa!I26</f>
        <v>5.9</v>
      </c>
      <c r="I34" s="26">
        <f>Neringa!J26</f>
        <v>118.4</v>
      </c>
      <c r="J34" s="26">
        <f>Neringa!K26</f>
        <v>0</v>
      </c>
      <c r="K34" s="26">
        <f>Neringa!L26</f>
        <v>13.100000000000001</v>
      </c>
      <c r="L34" s="47">
        <f>Neringa!O26</f>
        <v>355.2</v>
      </c>
      <c r="N34" s="65">
        <f t="shared" si="0"/>
        <v>130.60000000000008</v>
      </c>
      <c r="O34" s="66" t="str">
        <f t="shared" si="1"/>
        <v>Nepanaudotos lėšos</v>
      </c>
    </row>
    <row r="35" spans="1:15">
      <c r="A35" s="48" t="s">
        <v>80</v>
      </c>
      <c r="B35" s="49" t="s">
        <v>81</v>
      </c>
      <c r="C35" s="45">
        <f t="shared" si="2"/>
        <v>286.79999999999995</v>
      </c>
      <c r="D35" s="26">
        <f>Pagegiai!E26</f>
        <v>12.2</v>
      </c>
      <c r="E35" s="26">
        <f>Pagegiai!F26</f>
        <v>0</v>
      </c>
      <c r="F35" s="26">
        <f>Pagegiai!G26</f>
        <v>0</v>
      </c>
      <c r="G35" s="26">
        <f>Pagegiai!H26</f>
        <v>260.7</v>
      </c>
      <c r="H35" s="26">
        <f>Pagegiai!I26</f>
        <v>12.9</v>
      </c>
      <c r="I35" s="26">
        <f>Pagegiai!J26</f>
        <v>0</v>
      </c>
      <c r="J35" s="26">
        <f>Pagegiai!K26</f>
        <v>0</v>
      </c>
      <c r="K35" s="26">
        <f>Pagegiai!L26</f>
        <v>1</v>
      </c>
      <c r="L35" s="47">
        <f>Pagegiai!O26</f>
        <v>286.79999999999995</v>
      </c>
      <c r="N35" s="65">
        <f t="shared" si="0"/>
        <v>0</v>
      </c>
      <c r="O35" s="66" t="str">
        <f t="shared" si="1"/>
        <v/>
      </c>
    </row>
    <row r="36" spans="1:15">
      <c r="A36" s="48" t="s">
        <v>82</v>
      </c>
      <c r="B36" s="49" t="s">
        <v>83</v>
      </c>
      <c r="C36" s="45">
        <f t="shared" si="2"/>
        <v>488.07899999999995</v>
      </c>
      <c r="D36" s="26">
        <f>Pakruojis!E26</f>
        <v>0</v>
      </c>
      <c r="E36" s="26">
        <f>Pakruojis!F26</f>
        <v>25.112000000000002</v>
      </c>
      <c r="F36" s="26">
        <f>Pakruojis!G26</f>
        <v>0.25</v>
      </c>
      <c r="G36" s="26">
        <f>Pakruojis!H26</f>
        <v>440.47999999999996</v>
      </c>
      <c r="H36" s="26">
        <f>Pakruojis!I26</f>
        <v>0</v>
      </c>
      <c r="I36" s="26">
        <f>Pakruojis!J26</f>
        <v>5.7</v>
      </c>
      <c r="J36" s="26">
        <f>Pakruojis!K26</f>
        <v>0</v>
      </c>
      <c r="K36" s="26">
        <f>Pakruojis!L26</f>
        <v>16.536999999999999</v>
      </c>
      <c r="L36" s="47">
        <f>Pakruojis!O26</f>
        <v>480.03300000000002</v>
      </c>
      <c r="N36" s="65">
        <f t="shared" si="0"/>
        <v>8.0459999999999354</v>
      </c>
      <c r="O36" s="66" t="str">
        <f t="shared" si="1"/>
        <v>Nepanaudotos lėšos</v>
      </c>
    </row>
    <row r="37" spans="1:15">
      <c r="A37" s="48" t="s">
        <v>84</v>
      </c>
      <c r="B37" s="49" t="s">
        <v>85</v>
      </c>
      <c r="C37" s="45">
        <f t="shared" si="2"/>
        <v>972.69999999999993</v>
      </c>
      <c r="D37" s="26">
        <f>Palanga!E26</f>
        <v>41</v>
      </c>
      <c r="E37" s="26">
        <f>Palanga!F26</f>
        <v>0</v>
      </c>
      <c r="F37" s="26">
        <f>Palanga!G26</f>
        <v>0</v>
      </c>
      <c r="G37" s="26">
        <f>Palanga!H26</f>
        <v>834.09999999999991</v>
      </c>
      <c r="H37" s="26">
        <f>Palanga!I26</f>
        <v>0</v>
      </c>
      <c r="I37" s="26">
        <f>Palanga!J26</f>
        <v>97.4</v>
      </c>
      <c r="J37" s="26">
        <f>Palanga!K26</f>
        <v>0</v>
      </c>
      <c r="K37" s="26">
        <f>Palanga!L26</f>
        <v>0.2</v>
      </c>
      <c r="L37" s="47">
        <f>Palanga!O26</f>
        <v>972.7</v>
      </c>
      <c r="N37" s="65">
        <f t="shared" si="0"/>
        <v>0</v>
      </c>
      <c r="O37" s="66" t="str">
        <f t="shared" si="1"/>
        <v/>
      </c>
    </row>
    <row r="38" spans="1:15">
      <c r="A38" s="48" t="s">
        <v>86</v>
      </c>
      <c r="B38" s="49" t="s">
        <v>87</v>
      </c>
      <c r="C38" s="45">
        <f t="shared" si="2"/>
        <v>8596.4250000000011</v>
      </c>
      <c r="D38" s="26">
        <f>Panevezys!E26</f>
        <v>390.95000000000005</v>
      </c>
      <c r="E38" s="26">
        <f>Panevezys!F26</f>
        <v>38.775999999999996</v>
      </c>
      <c r="F38" s="26">
        <f>Panevezys!G26</f>
        <v>1679.8319999999999</v>
      </c>
      <c r="G38" s="26">
        <f>Panevezys!H26</f>
        <v>3963.2730000000001</v>
      </c>
      <c r="H38" s="26">
        <f>Panevezys!I26</f>
        <v>108.5</v>
      </c>
      <c r="I38" s="26">
        <f>Panevezys!J26</f>
        <v>570.904</v>
      </c>
      <c r="J38" s="26">
        <f>Panevezys!K26</f>
        <v>4.7</v>
      </c>
      <c r="K38" s="26">
        <f>Panevezys!L26</f>
        <v>1839.49</v>
      </c>
      <c r="L38" s="47">
        <f>Panevezys!O26</f>
        <v>8531.505000000001</v>
      </c>
      <c r="N38" s="65">
        <f t="shared" si="0"/>
        <v>64.920000000000073</v>
      </c>
      <c r="O38" s="66" t="str">
        <f t="shared" si="1"/>
        <v>Nepanaudotos lėšos</v>
      </c>
    </row>
    <row r="39" spans="1:15">
      <c r="A39" s="48" t="s">
        <v>88</v>
      </c>
      <c r="B39" s="49" t="s">
        <v>89</v>
      </c>
      <c r="C39" s="45">
        <f t="shared" si="2"/>
        <v>209.34768</v>
      </c>
      <c r="D39" s="26">
        <f>Panevezio_rj!E26</f>
        <v>0</v>
      </c>
      <c r="E39" s="26">
        <f>Panevezio_rj!F26</f>
        <v>0</v>
      </c>
      <c r="F39" s="26">
        <f>Panevezio_rj!G26</f>
        <v>0</v>
      </c>
      <c r="G39" s="26">
        <f>Panevezio_rj!H26</f>
        <v>209.34768</v>
      </c>
      <c r="H39" s="26">
        <f>Panevezio_rj!I26</f>
        <v>0</v>
      </c>
      <c r="I39" s="26">
        <f>Panevezio_rj!J26</f>
        <v>0</v>
      </c>
      <c r="J39" s="26">
        <f>Panevezio_rj!K26</f>
        <v>0</v>
      </c>
      <c r="K39" s="26">
        <f>Panevezio_rj!L26</f>
        <v>0</v>
      </c>
      <c r="L39" s="47">
        <f>Panevezio_rj!O26</f>
        <v>209.34768</v>
      </c>
      <c r="N39" s="65">
        <f t="shared" si="0"/>
        <v>0</v>
      </c>
      <c r="O39" s="66" t="str">
        <f t="shared" si="1"/>
        <v/>
      </c>
    </row>
    <row r="40" spans="1:15">
      <c r="A40" s="48" t="s">
        <v>90</v>
      </c>
      <c r="B40" s="49" t="s">
        <v>91</v>
      </c>
      <c r="C40" s="45">
        <f t="shared" si="2"/>
        <v>1727.2</v>
      </c>
      <c r="D40" s="26">
        <f>Pasvalys!E26</f>
        <v>0</v>
      </c>
      <c r="E40" s="26">
        <f>Pasvalys!F26</f>
        <v>0</v>
      </c>
      <c r="F40" s="26">
        <f>Pasvalys!G26</f>
        <v>71.400000000000006</v>
      </c>
      <c r="G40" s="26">
        <f>Pasvalys!H26</f>
        <v>817.9</v>
      </c>
      <c r="H40" s="26">
        <f>Pasvalys!I26</f>
        <v>7.2</v>
      </c>
      <c r="I40" s="26">
        <f>Pasvalys!J26</f>
        <v>207.2</v>
      </c>
      <c r="J40" s="26">
        <f>Pasvalys!K26</f>
        <v>0</v>
      </c>
      <c r="K40" s="26">
        <f>Pasvalys!L26</f>
        <v>623.5</v>
      </c>
      <c r="L40" s="47">
        <f>Pasvalys!O26</f>
        <v>1727.2000000000003</v>
      </c>
      <c r="N40" s="65">
        <f t="shared" si="0"/>
        <v>0</v>
      </c>
      <c r="O40" s="66" t="str">
        <f t="shared" si="1"/>
        <v/>
      </c>
    </row>
    <row r="41" spans="1:15">
      <c r="A41" s="48" t="s">
        <v>92</v>
      </c>
      <c r="B41" s="49" t="s">
        <v>93</v>
      </c>
      <c r="C41" s="45">
        <f t="shared" si="2"/>
        <v>942.2700000000001</v>
      </c>
      <c r="D41" s="26">
        <f>Plunge!E26</f>
        <v>0</v>
      </c>
      <c r="E41" s="26">
        <f>Plunge!F26</f>
        <v>5.83</v>
      </c>
      <c r="F41" s="26">
        <f>Plunge!G26</f>
        <v>32.700000000000003</v>
      </c>
      <c r="G41" s="26">
        <f>Plunge!H26</f>
        <v>786.43000000000006</v>
      </c>
      <c r="H41" s="26">
        <f>Plunge!I26</f>
        <v>34.700000000000003</v>
      </c>
      <c r="I41" s="26">
        <f>Plunge!J26</f>
        <v>26.82</v>
      </c>
      <c r="J41" s="26">
        <f>Plunge!K26</f>
        <v>0</v>
      </c>
      <c r="K41" s="26">
        <f>Plunge!L26</f>
        <v>55.79</v>
      </c>
      <c r="L41" s="47">
        <f>Plunge!O26</f>
        <v>941.0200000000001</v>
      </c>
      <c r="N41" s="65">
        <f t="shared" si="0"/>
        <v>1.25</v>
      </c>
      <c r="O41" s="66" t="str">
        <f t="shared" si="1"/>
        <v>Nepanaudotos lėšos</v>
      </c>
    </row>
    <row r="42" spans="1:15">
      <c r="A42" s="48" t="s">
        <v>94</v>
      </c>
      <c r="B42" s="49" t="s">
        <v>95</v>
      </c>
      <c r="C42" s="45">
        <f t="shared" si="2"/>
        <v>1178.1020000000001</v>
      </c>
      <c r="D42" s="26">
        <f>Prienai!E26</f>
        <v>0</v>
      </c>
      <c r="E42" s="26">
        <f>Prienai!F26</f>
        <v>0</v>
      </c>
      <c r="F42" s="26">
        <f>Prienai!G26</f>
        <v>49.402000000000001</v>
      </c>
      <c r="G42" s="26">
        <f>Prienai!H26</f>
        <v>836.02</v>
      </c>
      <c r="H42" s="26">
        <f>Prienai!I26</f>
        <v>17.02</v>
      </c>
      <c r="I42" s="26">
        <f>Prienai!J26</f>
        <v>112.76</v>
      </c>
      <c r="J42" s="26">
        <f>Prienai!K26</f>
        <v>0</v>
      </c>
      <c r="K42" s="26">
        <f>Prienai!L26</f>
        <v>162.9</v>
      </c>
      <c r="L42" s="47">
        <f>Prienai!O26</f>
        <v>1178.0999999999999</v>
      </c>
      <c r="N42" s="65">
        <f t="shared" si="0"/>
        <v>2.00000000018008E-3</v>
      </c>
      <c r="O42" s="66" t="str">
        <f t="shared" si="1"/>
        <v>Nepanaudotos lėšos</v>
      </c>
    </row>
    <row r="43" spans="1:15">
      <c r="A43" s="48" t="s">
        <v>96</v>
      </c>
      <c r="B43" s="49" t="s">
        <v>97</v>
      </c>
      <c r="C43" s="45">
        <f t="shared" si="2"/>
        <v>418.52</v>
      </c>
      <c r="D43" s="26">
        <f>Radviliskis!E26</f>
        <v>38.75</v>
      </c>
      <c r="E43" s="26">
        <f>Radviliskis!F26</f>
        <v>0</v>
      </c>
      <c r="F43" s="26">
        <f>Radviliskis!G26</f>
        <v>0</v>
      </c>
      <c r="G43" s="26">
        <f>Radviliskis!H26</f>
        <v>373.2</v>
      </c>
      <c r="H43" s="26">
        <f>Radviliskis!I26</f>
        <v>6.57</v>
      </c>
      <c r="I43" s="26">
        <f>Radviliskis!J26</f>
        <v>0</v>
      </c>
      <c r="J43" s="26">
        <f>Radviliskis!K26</f>
        <v>0</v>
      </c>
      <c r="K43" s="26">
        <f>Radviliskis!L26</f>
        <v>0</v>
      </c>
      <c r="L43" s="47">
        <f>Radviliskis!O26</f>
        <v>418.52</v>
      </c>
      <c r="N43" s="65">
        <f t="shared" si="0"/>
        <v>0</v>
      </c>
      <c r="O43" s="66" t="str">
        <f t="shared" si="1"/>
        <v/>
      </c>
    </row>
    <row r="44" spans="1:15">
      <c r="A44" s="48" t="s">
        <v>98</v>
      </c>
      <c r="B44" s="49" t="s">
        <v>99</v>
      </c>
      <c r="C44" s="45">
        <f t="shared" si="2"/>
        <v>696.4</v>
      </c>
      <c r="D44" s="26">
        <f>Raseiniai!E26</f>
        <v>0</v>
      </c>
      <c r="E44" s="26">
        <f>Raseiniai!F26</f>
        <v>0</v>
      </c>
      <c r="F44" s="26">
        <f>Raseiniai!G26</f>
        <v>0</v>
      </c>
      <c r="G44" s="26">
        <f>Raseiniai!H26</f>
        <v>695.8</v>
      </c>
      <c r="H44" s="26">
        <f>Raseiniai!I26</f>
        <v>0</v>
      </c>
      <c r="I44" s="26">
        <f>Raseiniai!J26</f>
        <v>0.6</v>
      </c>
      <c r="J44" s="26">
        <f>Raseiniai!K26</f>
        <v>0</v>
      </c>
      <c r="K44" s="26">
        <f>Raseiniai!L26</f>
        <v>0</v>
      </c>
      <c r="L44" s="47">
        <f>Raseiniai!O26</f>
        <v>668.4</v>
      </c>
      <c r="N44" s="65">
        <f t="shared" si="0"/>
        <v>28</v>
      </c>
      <c r="O44" s="66" t="str">
        <f t="shared" si="1"/>
        <v>Nepanaudotos lėšos</v>
      </c>
    </row>
    <row r="45" spans="1:15">
      <c r="A45" s="48" t="s">
        <v>100</v>
      </c>
      <c r="B45" s="49" t="s">
        <v>101</v>
      </c>
      <c r="C45" s="45">
        <f t="shared" si="2"/>
        <v>27.7</v>
      </c>
      <c r="D45" s="26">
        <f>Rietavas!E26</f>
        <v>0</v>
      </c>
      <c r="E45" s="26">
        <f>Rietavas!F26</f>
        <v>0</v>
      </c>
      <c r="F45" s="26">
        <f>Rietavas!G26</f>
        <v>0</v>
      </c>
      <c r="G45" s="26">
        <f>Rietavas!H26</f>
        <v>27.7</v>
      </c>
      <c r="H45" s="26">
        <f>Rietavas!I26</f>
        <v>0</v>
      </c>
      <c r="I45" s="26">
        <f>Rietavas!J26</f>
        <v>0</v>
      </c>
      <c r="J45" s="26">
        <f>Rietavas!K26</f>
        <v>0</v>
      </c>
      <c r="K45" s="26">
        <f>Rietavas!L26</f>
        <v>0</v>
      </c>
      <c r="L45" s="47">
        <f>Rietavas!O26</f>
        <v>27.7</v>
      </c>
      <c r="N45" s="65">
        <f t="shared" si="0"/>
        <v>0</v>
      </c>
      <c r="O45" s="66" t="str">
        <f t="shared" si="1"/>
        <v/>
      </c>
    </row>
    <row r="46" spans="1:15">
      <c r="A46" s="48" t="s">
        <v>102</v>
      </c>
      <c r="B46" s="49" t="s">
        <v>103</v>
      </c>
      <c r="C46" s="45">
        <f t="shared" si="2"/>
        <v>1109.2440000000001</v>
      </c>
      <c r="D46" s="26">
        <f>Rokiskis!E26</f>
        <v>42.85</v>
      </c>
      <c r="E46" s="26">
        <f>Rokiskis!F26</f>
        <v>0</v>
      </c>
      <c r="F46" s="26">
        <f>Rokiskis!G26</f>
        <v>16.850000000000001</v>
      </c>
      <c r="G46" s="26">
        <f>Rokiskis!H26</f>
        <v>779.49</v>
      </c>
      <c r="H46" s="26">
        <f>Rokiskis!I26</f>
        <v>8.1199999999999992</v>
      </c>
      <c r="I46" s="26">
        <f>Rokiskis!J26</f>
        <v>123.37899999999999</v>
      </c>
      <c r="J46" s="26">
        <f>Rokiskis!K26</f>
        <v>0</v>
      </c>
      <c r="K46" s="26">
        <f>Rokiskis!L26</f>
        <v>138.55499999999998</v>
      </c>
      <c r="L46" s="47">
        <f>Rokiskis!O26</f>
        <v>1101.4340000000002</v>
      </c>
      <c r="N46" s="65">
        <f t="shared" si="0"/>
        <v>7.8099999999999454</v>
      </c>
      <c r="O46" s="66" t="str">
        <f t="shared" si="1"/>
        <v>Nepanaudotos lėšos</v>
      </c>
    </row>
    <row r="47" spans="1:15">
      <c r="A47" s="48" t="s">
        <v>104</v>
      </c>
      <c r="B47" s="49" t="s">
        <v>105</v>
      </c>
      <c r="C47" s="45">
        <f t="shared" si="2"/>
        <v>297.27</v>
      </c>
      <c r="D47" s="26">
        <f>Skuodas!E26</f>
        <v>0</v>
      </c>
      <c r="E47" s="26">
        <f>Skuodas!F26</f>
        <v>0</v>
      </c>
      <c r="F47" s="26">
        <f>Skuodas!G26</f>
        <v>38.46</v>
      </c>
      <c r="G47" s="26">
        <f>Skuodas!H26</f>
        <v>251.08999999999997</v>
      </c>
      <c r="H47" s="26">
        <f>Skuodas!I26</f>
        <v>3.51</v>
      </c>
      <c r="I47" s="26">
        <f>Skuodas!J26</f>
        <v>0.6100000000000001</v>
      </c>
      <c r="J47" s="26">
        <f>Skuodas!K26</f>
        <v>0</v>
      </c>
      <c r="K47" s="26">
        <f>Skuodas!L26</f>
        <v>3.6</v>
      </c>
      <c r="L47" s="47">
        <f>Skuodas!O26</f>
        <v>296.73000000000008</v>
      </c>
      <c r="N47" s="65">
        <f t="shared" si="0"/>
        <v>0.53999999999990678</v>
      </c>
      <c r="O47" s="66" t="str">
        <f t="shared" si="1"/>
        <v>Nepanaudotos lėšos</v>
      </c>
    </row>
    <row r="48" spans="1:15">
      <c r="A48" s="48" t="s">
        <v>106</v>
      </c>
      <c r="B48" s="49" t="s">
        <v>107</v>
      </c>
      <c r="C48" s="45">
        <f t="shared" si="2"/>
        <v>650.6</v>
      </c>
      <c r="D48" s="26">
        <f>Sakiai!E26</f>
        <v>24.2</v>
      </c>
      <c r="E48" s="26">
        <f>Sakiai!F26</f>
        <v>0</v>
      </c>
      <c r="F48" s="26">
        <f>Sakiai!G26</f>
        <v>0</v>
      </c>
      <c r="G48" s="26">
        <f>Sakiai!H26</f>
        <v>538.4</v>
      </c>
      <c r="H48" s="26">
        <f>Sakiai!I26</f>
        <v>6</v>
      </c>
      <c r="I48" s="26">
        <f>Sakiai!J26</f>
        <v>82</v>
      </c>
      <c r="J48" s="26">
        <f>Sakiai!K26</f>
        <v>0</v>
      </c>
      <c r="K48" s="26">
        <f>Sakiai!L26</f>
        <v>0</v>
      </c>
      <c r="L48" s="47">
        <f>Sakiai!O26</f>
        <v>650.6</v>
      </c>
      <c r="N48" s="65">
        <f t="shared" si="0"/>
        <v>0</v>
      </c>
      <c r="O48" s="66" t="str">
        <f t="shared" si="1"/>
        <v/>
      </c>
    </row>
    <row r="49" spans="1:15">
      <c r="A49" s="48" t="s">
        <v>108</v>
      </c>
      <c r="B49" s="49" t="s">
        <v>109</v>
      </c>
      <c r="C49" s="45">
        <f t="shared" si="2"/>
        <v>320.63900000000001</v>
      </c>
      <c r="D49" s="26">
        <f>Salcininkai!E26</f>
        <v>24.2</v>
      </c>
      <c r="E49" s="26">
        <f>Salcininkai!F26</f>
        <v>4.2389999999999999</v>
      </c>
      <c r="F49" s="26">
        <f>Salcininkai!G26</f>
        <v>0</v>
      </c>
      <c r="G49" s="26">
        <f>Salcininkai!H26</f>
        <v>278</v>
      </c>
      <c r="H49" s="26">
        <f>Salcininkai!I26</f>
        <v>6.4</v>
      </c>
      <c r="I49" s="26">
        <f>Salcininkai!J26</f>
        <v>0</v>
      </c>
      <c r="J49" s="26">
        <f>Salcininkai!K26</f>
        <v>0</v>
      </c>
      <c r="K49" s="26">
        <f>Salcininkai!L26</f>
        <v>7.7999999999999989</v>
      </c>
      <c r="L49" s="47">
        <f>Salcininkai!O26</f>
        <v>320.64</v>
      </c>
      <c r="N49" s="65">
        <f t="shared" si="0"/>
        <v>-9.9999999997635314E-4</v>
      </c>
      <c r="O49" s="66" t="str">
        <f t="shared" si="1"/>
        <v>Išleista daugiau negu buvo gauta lėšų</v>
      </c>
    </row>
    <row r="50" spans="1:15">
      <c r="A50" s="48" t="s">
        <v>110</v>
      </c>
      <c r="B50" s="49" t="s">
        <v>111</v>
      </c>
      <c r="C50" s="45">
        <f t="shared" si="2"/>
        <v>16865.419999999998</v>
      </c>
      <c r="D50" s="26">
        <f>Siauliai!E26</f>
        <v>258.07</v>
      </c>
      <c r="E50" s="26">
        <f>Siauliai!F26</f>
        <v>57.19</v>
      </c>
      <c r="F50" s="26">
        <f>Siauliai!G26</f>
        <v>1675.75</v>
      </c>
      <c r="G50" s="26">
        <f>Siauliai!H26</f>
        <v>12280.96</v>
      </c>
      <c r="H50" s="26">
        <f>Siauliai!I26</f>
        <v>253.08</v>
      </c>
      <c r="I50" s="26">
        <f>Siauliai!J26</f>
        <v>482.65999999999997</v>
      </c>
      <c r="J50" s="26">
        <f>Siauliai!K26</f>
        <v>0</v>
      </c>
      <c r="K50" s="26">
        <f>Siauliai!L26</f>
        <v>1857.71</v>
      </c>
      <c r="L50" s="47">
        <f>Siauliai!O26</f>
        <v>16766.75</v>
      </c>
      <c r="N50" s="65">
        <f t="shared" si="0"/>
        <v>98.669999999998254</v>
      </c>
      <c r="O50" s="66" t="str">
        <f t="shared" si="1"/>
        <v>Nepanaudotos lėšos</v>
      </c>
    </row>
    <row r="51" spans="1:15">
      <c r="A51" s="48" t="s">
        <v>112</v>
      </c>
      <c r="B51" s="49" t="s">
        <v>113</v>
      </c>
      <c r="C51" s="45">
        <f t="shared" si="2"/>
        <v>526.64400000000001</v>
      </c>
      <c r="D51" s="26">
        <f>Siauliu_rj!E26</f>
        <v>27.1</v>
      </c>
      <c r="E51" s="26">
        <f>Siauliu_rj!F26</f>
        <v>4.2750000000000004</v>
      </c>
      <c r="F51" s="26">
        <f>Siauliu_rj!G26</f>
        <v>0</v>
      </c>
      <c r="G51" s="26">
        <f>Siauliu_rj!H26</f>
        <v>428.1</v>
      </c>
      <c r="H51" s="26">
        <f>Siauliu_rj!I26</f>
        <v>2.8</v>
      </c>
      <c r="I51" s="26">
        <f>Siauliu_rj!J26</f>
        <v>34.563000000000002</v>
      </c>
      <c r="J51" s="26">
        <f>Siauliu_rj!K26</f>
        <v>0</v>
      </c>
      <c r="K51" s="26">
        <f>Siauliu_rj!L26</f>
        <v>29.806000000000001</v>
      </c>
      <c r="L51" s="47">
        <f>Siauliu_rj!O26</f>
        <v>520.48</v>
      </c>
      <c r="N51" s="65">
        <f t="shared" si="0"/>
        <v>6.1639999999999873</v>
      </c>
      <c r="O51" s="66" t="str">
        <f t="shared" si="1"/>
        <v>Nepanaudotos lėšos</v>
      </c>
    </row>
    <row r="52" spans="1:15">
      <c r="A52" s="48" t="s">
        <v>114</v>
      </c>
      <c r="B52" s="49" t="s">
        <v>115</v>
      </c>
      <c r="C52" s="45">
        <f t="shared" si="2"/>
        <v>734.2</v>
      </c>
      <c r="D52" s="26">
        <f>Silale!E26</f>
        <v>0</v>
      </c>
      <c r="E52" s="26">
        <f>Silale!F26</f>
        <v>23.5</v>
      </c>
      <c r="F52" s="26">
        <f>Silale!G26</f>
        <v>71</v>
      </c>
      <c r="G52" s="26">
        <f>Silale!H26</f>
        <v>522.9</v>
      </c>
      <c r="H52" s="26">
        <f>Silale!I26</f>
        <v>9.1</v>
      </c>
      <c r="I52" s="26">
        <f>Silale!J26</f>
        <v>97.1</v>
      </c>
      <c r="J52" s="26">
        <f>Silale!K26</f>
        <v>0</v>
      </c>
      <c r="K52" s="26">
        <f>Silale!L26</f>
        <v>10.6</v>
      </c>
      <c r="L52" s="47">
        <f>Silale!O26</f>
        <v>734.20000000000016</v>
      </c>
      <c r="N52" s="65">
        <f t="shared" si="0"/>
        <v>0</v>
      </c>
      <c r="O52" s="66" t="str">
        <f t="shared" si="1"/>
        <v/>
      </c>
    </row>
    <row r="53" spans="1:15">
      <c r="A53" s="48" t="s">
        <v>116</v>
      </c>
      <c r="B53" s="49" t="s">
        <v>117</v>
      </c>
      <c r="C53" s="45">
        <f t="shared" si="2"/>
        <v>797.37620000000004</v>
      </c>
      <c r="D53" s="26">
        <f>Silute!E26</f>
        <v>66.300000000000011</v>
      </c>
      <c r="E53" s="26">
        <f>Silute!F26</f>
        <v>0</v>
      </c>
      <c r="F53" s="26">
        <f>Silute!G26</f>
        <v>13.61</v>
      </c>
      <c r="G53" s="26">
        <f>Silute!H26</f>
        <v>603.86500000000001</v>
      </c>
      <c r="H53" s="26">
        <f>Silute!I26</f>
        <v>6.6</v>
      </c>
      <c r="I53" s="26">
        <f>Silute!J26</f>
        <v>42.920200000000001</v>
      </c>
      <c r="J53" s="26">
        <f>Silute!K26</f>
        <v>0</v>
      </c>
      <c r="K53" s="26">
        <f>Silute!L26</f>
        <v>64.081000000000003</v>
      </c>
      <c r="L53" s="47">
        <f>Silute!O26</f>
        <v>797.38</v>
      </c>
      <c r="N53" s="65">
        <f t="shared" si="0"/>
        <v>-3.7999999999556167E-3</v>
      </c>
      <c r="O53" s="66" t="str">
        <f t="shared" si="1"/>
        <v>Išleista daugiau negu buvo gauta lėšų</v>
      </c>
    </row>
    <row r="54" spans="1:15">
      <c r="A54" s="48" t="s">
        <v>118</v>
      </c>
      <c r="B54" s="49" t="s">
        <v>119</v>
      </c>
      <c r="C54" s="45">
        <f t="shared" si="2"/>
        <v>591.59999999999991</v>
      </c>
      <c r="D54" s="26">
        <f>Sirvintai!E26</f>
        <v>13.6</v>
      </c>
      <c r="E54" s="26">
        <f>Sirvintai!F26</f>
        <v>38.799999999999997</v>
      </c>
      <c r="F54" s="26">
        <f>Sirvintai!G26</f>
        <v>0</v>
      </c>
      <c r="G54" s="26">
        <f>Sirvintai!H26</f>
        <v>441.9</v>
      </c>
      <c r="H54" s="26">
        <f>Sirvintai!I26</f>
        <v>5.4</v>
      </c>
      <c r="I54" s="26">
        <f>Sirvintai!J26</f>
        <v>89</v>
      </c>
      <c r="J54" s="26">
        <f>Sirvintai!K26</f>
        <v>0</v>
      </c>
      <c r="K54" s="26">
        <f>Sirvintai!L26</f>
        <v>2.9</v>
      </c>
      <c r="L54" s="47">
        <f>Sirvintai!O26</f>
        <v>577.79999999999995</v>
      </c>
      <c r="N54" s="65">
        <f t="shared" si="0"/>
        <v>13.799999999999955</v>
      </c>
      <c r="O54" s="66" t="str">
        <f t="shared" si="1"/>
        <v>Nepanaudotos lėšos</v>
      </c>
    </row>
    <row r="55" spans="1:15">
      <c r="A55" s="48" t="s">
        <v>120</v>
      </c>
      <c r="B55" s="49" t="s">
        <v>121</v>
      </c>
      <c r="C55" s="45">
        <f t="shared" si="2"/>
        <v>427.59999999999997</v>
      </c>
      <c r="D55" s="26">
        <f>Svencionys!E26</f>
        <v>0</v>
      </c>
      <c r="E55" s="26">
        <f>Svencionys!F26</f>
        <v>0</v>
      </c>
      <c r="F55" s="26">
        <f>Svencionys!G26</f>
        <v>12.2</v>
      </c>
      <c r="G55" s="26">
        <f>Svencionys!H26</f>
        <v>415.4</v>
      </c>
      <c r="H55" s="26">
        <f>Svencionys!I26</f>
        <v>0</v>
      </c>
      <c r="I55" s="26">
        <f>Svencionys!J26</f>
        <v>0</v>
      </c>
      <c r="J55" s="26">
        <f>Svencionys!K26</f>
        <v>0</v>
      </c>
      <c r="K55" s="26">
        <f>Svencionys!L26</f>
        <v>0</v>
      </c>
      <c r="L55" s="47">
        <f>Svencionys!O26</f>
        <v>427.60000000000008</v>
      </c>
      <c r="N55" s="65">
        <f t="shared" si="0"/>
        <v>0</v>
      </c>
      <c r="O55" s="66" t="str">
        <f t="shared" si="1"/>
        <v/>
      </c>
    </row>
    <row r="56" spans="1:15">
      <c r="A56" s="48" t="s">
        <v>122</v>
      </c>
      <c r="B56" s="49" t="s">
        <v>123</v>
      </c>
      <c r="C56" s="45">
        <f t="shared" si="2"/>
        <v>1190.2300000000002</v>
      </c>
      <c r="D56" s="26">
        <f>Taurage!E26</f>
        <v>59.58</v>
      </c>
      <c r="E56" s="26">
        <f>Taurage!F26</f>
        <v>0</v>
      </c>
      <c r="F56" s="26">
        <f>Taurage!G26</f>
        <v>48.41</v>
      </c>
      <c r="G56" s="26">
        <f>Taurage!H26</f>
        <v>922.42000000000007</v>
      </c>
      <c r="H56" s="26">
        <f>Taurage!I26</f>
        <v>10.14</v>
      </c>
      <c r="I56" s="26">
        <f>Taurage!J26</f>
        <v>149.68</v>
      </c>
      <c r="J56" s="26">
        <f>Taurage!K26</f>
        <v>0</v>
      </c>
      <c r="K56" s="26">
        <f>Taurage!L26</f>
        <v>0</v>
      </c>
      <c r="L56" s="47">
        <f>Taurage!O26</f>
        <v>1190.23</v>
      </c>
      <c r="N56" s="65">
        <f t="shared" si="0"/>
        <v>0</v>
      </c>
      <c r="O56" s="66" t="str">
        <f t="shared" si="1"/>
        <v/>
      </c>
    </row>
    <row r="57" spans="1:15">
      <c r="A57" s="48" t="s">
        <v>124</v>
      </c>
      <c r="B57" s="49" t="s">
        <v>125</v>
      </c>
      <c r="C57" s="45">
        <f t="shared" si="2"/>
        <v>1604.6469999999999</v>
      </c>
      <c r="D57" s="26">
        <f>Telsiai!E26</f>
        <v>0</v>
      </c>
      <c r="E57" s="26">
        <f>Telsiai!F26</f>
        <v>6.75</v>
      </c>
      <c r="F57" s="26">
        <f>Telsiai!G26</f>
        <v>32.396999999999998</v>
      </c>
      <c r="G57" s="26">
        <f>Telsiai!H26</f>
        <v>1090.93</v>
      </c>
      <c r="H57" s="26">
        <f>Telsiai!I26</f>
        <v>21.05</v>
      </c>
      <c r="I57" s="26">
        <f>Telsiai!J26</f>
        <v>73.81</v>
      </c>
      <c r="J57" s="26">
        <f>Telsiai!K26</f>
        <v>0</v>
      </c>
      <c r="K57" s="26">
        <f>Telsiai!L26</f>
        <v>379.71000000000004</v>
      </c>
      <c r="L57" s="47">
        <f>Telsiai!O26</f>
        <v>1601.29</v>
      </c>
      <c r="N57" s="65">
        <f t="shared" si="0"/>
        <v>3.3569999999999709</v>
      </c>
      <c r="O57" s="66" t="str">
        <f t="shared" si="1"/>
        <v>Nepanaudotos lėšos</v>
      </c>
    </row>
    <row r="58" spans="1:15">
      <c r="A58" s="48" t="s">
        <v>126</v>
      </c>
      <c r="B58" s="49" t="s">
        <v>127</v>
      </c>
      <c r="C58" s="45">
        <f t="shared" si="2"/>
        <v>403.7</v>
      </c>
      <c r="D58" s="26">
        <f>Trakai!E26</f>
        <v>0</v>
      </c>
      <c r="E58" s="26">
        <f>Trakai!F26</f>
        <v>0</v>
      </c>
      <c r="F58" s="26">
        <f>Trakai!G26</f>
        <v>0</v>
      </c>
      <c r="G58" s="26">
        <f>Trakai!H26</f>
        <v>403.7</v>
      </c>
      <c r="H58" s="26">
        <f>Trakai!I26</f>
        <v>0</v>
      </c>
      <c r="I58" s="26">
        <f>Trakai!J26</f>
        <v>0</v>
      </c>
      <c r="J58" s="26">
        <f>Trakai!K26</f>
        <v>0</v>
      </c>
      <c r="K58" s="26">
        <f>Trakai!L26</f>
        <v>0</v>
      </c>
      <c r="L58" s="47">
        <f>Trakai!O26</f>
        <v>403.7</v>
      </c>
      <c r="N58" s="65">
        <f t="shared" si="0"/>
        <v>0</v>
      </c>
      <c r="O58" s="66" t="str">
        <f t="shared" si="1"/>
        <v/>
      </c>
    </row>
    <row r="59" spans="1:15">
      <c r="A59" s="48" t="s">
        <v>128</v>
      </c>
      <c r="B59" s="49" t="s">
        <v>129</v>
      </c>
      <c r="C59" s="45">
        <f t="shared" si="2"/>
        <v>973.78399999999999</v>
      </c>
      <c r="D59" s="26">
        <f>Ukmerge!E26</f>
        <v>38.244</v>
      </c>
      <c r="E59" s="26">
        <f>Ukmerge!F26</f>
        <v>52</v>
      </c>
      <c r="F59" s="26">
        <f>Ukmerge!G26</f>
        <v>57.3</v>
      </c>
      <c r="G59" s="26">
        <f>Ukmerge!H26</f>
        <v>735.30000000000007</v>
      </c>
      <c r="H59" s="26">
        <f>Ukmerge!I26</f>
        <v>22.3</v>
      </c>
      <c r="I59" s="26">
        <f>Ukmerge!J26</f>
        <v>25.9</v>
      </c>
      <c r="J59" s="26">
        <f>Ukmerge!K26</f>
        <v>0</v>
      </c>
      <c r="K59" s="26">
        <f>Ukmerge!L26</f>
        <v>42.74</v>
      </c>
      <c r="L59" s="47">
        <f>Ukmerge!O26</f>
        <v>973.78</v>
      </c>
      <c r="N59" s="65">
        <f t="shared" si="0"/>
        <v>4.0000000000190994E-3</v>
      </c>
      <c r="O59" s="66" t="str">
        <f t="shared" si="1"/>
        <v>Nepanaudotos lėšos</v>
      </c>
    </row>
    <row r="60" spans="1:15">
      <c r="A60" s="48" t="s">
        <v>130</v>
      </c>
      <c r="B60" s="49" t="s">
        <v>131</v>
      </c>
      <c r="C60" s="45">
        <f t="shared" si="2"/>
        <v>3022.1400000000003</v>
      </c>
      <c r="D60" s="26">
        <f>Utena!E26</f>
        <v>0</v>
      </c>
      <c r="E60" s="26">
        <f>Utena!F26</f>
        <v>59.83</v>
      </c>
      <c r="F60" s="26">
        <f>Utena!G26</f>
        <v>47.9</v>
      </c>
      <c r="G60" s="26">
        <f>Utena!H26</f>
        <v>2132.86</v>
      </c>
      <c r="H60" s="26">
        <f>Utena!I26</f>
        <v>17</v>
      </c>
      <c r="I60" s="26">
        <f>Utena!J26</f>
        <v>114.80000000000001</v>
      </c>
      <c r="J60" s="26">
        <f>Utena!K26</f>
        <v>0</v>
      </c>
      <c r="K60" s="26">
        <f>Utena!L26</f>
        <v>649.75</v>
      </c>
      <c r="L60" s="47">
        <f>Utena!O26</f>
        <v>2313.9899999999998</v>
      </c>
      <c r="N60" s="65">
        <f t="shared" si="0"/>
        <v>708.15000000000055</v>
      </c>
      <c r="O60" s="66" t="str">
        <f t="shared" si="1"/>
        <v>Nepanaudotos lėšos</v>
      </c>
    </row>
    <row r="61" spans="1:15">
      <c r="A61" s="48" t="s">
        <v>132</v>
      </c>
      <c r="B61" s="49" t="s">
        <v>133</v>
      </c>
      <c r="C61" s="45">
        <f t="shared" si="2"/>
        <v>581.00000000000011</v>
      </c>
      <c r="D61" s="26">
        <f>Varena!E26</f>
        <v>0</v>
      </c>
      <c r="E61" s="26">
        <f>Varena!F26</f>
        <v>0</v>
      </c>
      <c r="F61" s="26">
        <f>Varena!G26</f>
        <v>13.2</v>
      </c>
      <c r="G61" s="26">
        <f>Varena!H26</f>
        <v>512.1</v>
      </c>
      <c r="H61" s="26">
        <f>Varena!I26</f>
        <v>0</v>
      </c>
      <c r="I61" s="26">
        <f>Varena!J26</f>
        <v>55.6</v>
      </c>
      <c r="J61" s="26">
        <f>Varena!K26</f>
        <v>0</v>
      </c>
      <c r="K61" s="26">
        <f>Varena!L26</f>
        <v>0.1</v>
      </c>
      <c r="L61" s="47">
        <f>Varena!O26</f>
        <v>581</v>
      </c>
      <c r="N61" s="65">
        <f t="shared" si="0"/>
        <v>0</v>
      </c>
      <c r="O61" s="66" t="str">
        <f t="shared" si="1"/>
        <v/>
      </c>
    </row>
    <row r="62" spans="1:15">
      <c r="A62" s="48" t="s">
        <v>134</v>
      </c>
      <c r="B62" s="49" t="s">
        <v>135</v>
      </c>
      <c r="C62" s="45">
        <f t="shared" si="2"/>
        <v>779.62800000000004</v>
      </c>
      <c r="D62" s="26">
        <f>Vilkaviskis!E26</f>
        <v>33</v>
      </c>
      <c r="E62" s="26">
        <f>Vilkaviskis!F26</f>
        <v>17.484999999999999</v>
      </c>
      <c r="F62" s="26">
        <f>Vilkaviskis!G26</f>
        <v>15.649999999999999</v>
      </c>
      <c r="G62" s="26">
        <f>Vilkaviskis!H26</f>
        <v>541.91</v>
      </c>
      <c r="H62" s="26">
        <f>Vilkaviskis!I26</f>
        <v>11.2</v>
      </c>
      <c r="I62" s="26">
        <f>Vilkaviskis!J26</f>
        <v>0</v>
      </c>
      <c r="J62" s="26">
        <f>Vilkaviskis!K26</f>
        <v>0</v>
      </c>
      <c r="K62" s="26">
        <f>Vilkaviskis!L26</f>
        <v>160.38300000000001</v>
      </c>
      <c r="L62" s="47">
        <f>Vilkaviskis!O26</f>
        <v>782.56700000000001</v>
      </c>
      <c r="N62" s="65">
        <f t="shared" si="0"/>
        <v>-2.9389999999999645</v>
      </c>
      <c r="O62" s="66" t="str">
        <f t="shared" si="1"/>
        <v>Išleista daugiau negu buvo gauta lėšų</v>
      </c>
    </row>
    <row r="63" spans="1:15">
      <c r="A63" s="48" t="s">
        <v>136</v>
      </c>
      <c r="B63" s="49" t="s">
        <v>137</v>
      </c>
      <c r="C63" s="45">
        <f t="shared" si="2"/>
        <v>9782.6840000000011</v>
      </c>
      <c r="D63" s="26">
        <f>Vilnius!E26</f>
        <v>84.5</v>
      </c>
      <c r="E63" s="26">
        <f>Vilnius!F26</f>
        <v>248.42900000000003</v>
      </c>
      <c r="F63" s="26">
        <f>Vilnius!G26</f>
        <v>103.85</v>
      </c>
      <c r="G63" s="26">
        <f>Vilnius!H26</f>
        <v>6026.375</v>
      </c>
      <c r="H63" s="26">
        <f>Vilnius!I26</f>
        <v>946.1</v>
      </c>
      <c r="I63" s="26">
        <f>Vilnius!J26</f>
        <v>913.05100000000004</v>
      </c>
      <c r="J63" s="26">
        <f>Vilnius!K26</f>
        <v>0</v>
      </c>
      <c r="K63" s="26">
        <f>Vilnius!L26</f>
        <v>1460.3789999999999</v>
      </c>
      <c r="L63" s="47">
        <f>Vilnius!O26</f>
        <v>9046.4089999999997</v>
      </c>
      <c r="N63" s="65">
        <f t="shared" si="0"/>
        <v>736.27500000000146</v>
      </c>
      <c r="O63" s="66" t="str">
        <f t="shared" si="1"/>
        <v>Nepanaudotos lėšos</v>
      </c>
    </row>
    <row r="64" spans="1:15">
      <c r="A64" s="48" t="s">
        <v>138</v>
      </c>
      <c r="B64" s="49" t="s">
        <v>139</v>
      </c>
      <c r="C64" s="45">
        <f t="shared" si="2"/>
        <v>518.6</v>
      </c>
      <c r="D64" s="26">
        <f>Vilniaus_rj!E26</f>
        <v>0</v>
      </c>
      <c r="E64" s="26">
        <f>Vilniaus_rj!F26</f>
        <v>47.5</v>
      </c>
      <c r="F64" s="26">
        <f>Vilniaus_rj!G26</f>
        <v>61.339999999999996</v>
      </c>
      <c r="G64" s="26">
        <f>Vilniaus_rj!H26</f>
        <v>387.63</v>
      </c>
      <c r="H64" s="26">
        <f>Vilniaus_rj!I26</f>
        <v>0</v>
      </c>
      <c r="I64" s="26">
        <f>Vilniaus_rj!J26</f>
        <v>6.82</v>
      </c>
      <c r="J64" s="26">
        <f>Vilniaus_rj!K26</f>
        <v>0</v>
      </c>
      <c r="K64" s="26">
        <f>Vilniaus_rj!L26</f>
        <v>15.31</v>
      </c>
      <c r="L64" s="47">
        <f>Vilniaus_rj!O26</f>
        <v>508.47</v>
      </c>
      <c r="N64" s="65">
        <f t="shared" si="0"/>
        <v>10.129999999999995</v>
      </c>
      <c r="O64" s="66" t="str">
        <f t="shared" si="1"/>
        <v>Nepanaudotos lėšos</v>
      </c>
    </row>
    <row r="65" spans="1:15">
      <c r="A65" s="48" t="s">
        <v>140</v>
      </c>
      <c r="B65" s="49" t="s">
        <v>141</v>
      </c>
      <c r="C65" s="45">
        <f t="shared" si="2"/>
        <v>1229.3400000000001</v>
      </c>
      <c r="D65" s="26">
        <f>Visaginas!E26</f>
        <v>0</v>
      </c>
      <c r="E65" s="26">
        <f>Visaginas!F26</f>
        <v>30</v>
      </c>
      <c r="F65" s="26">
        <f>Visaginas!G26</f>
        <v>0</v>
      </c>
      <c r="G65" s="26">
        <f>Visaginas!H26</f>
        <v>1090.93</v>
      </c>
      <c r="H65" s="26">
        <f>Visaginas!I26</f>
        <v>36.130000000000003</v>
      </c>
      <c r="I65" s="26">
        <f>Visaginas!J26</f>
        <v>60.09</v>
      </c>
      <c r="J65" s="26">
        <f>Visaginas!K26</f>
        <v>0</v>
      </c>
      <c r="K65" s="26">
        <f>Visaginas!L26</f>
        <v>12.19</v>
      </c>
      <c r="L65" s="47">
        <f>Visaginas!O26</f>
        <v>1285.93</v>
      </c>
      <c r="N65" s="65">
        <f t="shared" si="0"/>
        <v>-56.589999999999918</v>
      </c>
      <c r="O65" s="66" t="str">
        <f t="shared" si="1"/>
        <v>Išleista daugiau negu buvo gauta lėšų</v>
      </c>
    </row>
    <row r="66" spans="1:15">
      <c r="A66" s="48" t="s">
        <v>142</v>
      </c>
      <c r="B66" s="49" t="s">
        <v>143</v>
      </c>
      <c r="C66" s="45">
        <f t="shared" si="2"/>
        <v>421.09999999999991</v>
      </c>
      <c r="D66" s="26">
        <f>Zarasai!E26</f>
        <v>3.1</v>
      </c>
      <c r="E66" s="26">
        <f>Zarasai!F26</f>
        <v>51.3</v>
      </c>
      <c r="F66" s="26">
        <f>Zarasai!G26</f>
        <v>0</v>
      </c>
      <c r="G66" s="26">
        <f>Zarasai!H26</f>
        <v>313.39999999999998</v>
      </c>
      <c r="H66" s="26">
        <f>Zarasai!I26</f>
        <v>5.2</v>
      </c>
      <c r="I66" s="26">
        <f>Zarasai!J26</f>
        <v>4.9000000000000004</v>
      </c>
      <c r="J66" s="26">
        <f>Zarasai!K26</f>
        <v>0</v>
      </c>
      <c r="K66" s="26">
        <f>Zarasai!L26</f>
        <v>43.2</v>
      </c>
      <c r="L66" s="47">
        <f>Zarasai!O26</f>
        <v>421.10000000000008</v>
      </c>
      <c r="N66" s="65">
        <f t="shared" si="0"/>
        <v>0</v>
      </c>
      <c r="O66" s="66" t="str">
        <f t="shared" si="1"/>
        <v/>
      </c>
    </row>
    <row r="67" spans="1:15">
      <c r="A67" s="280" t="s">
        <v>144</v>
      </c>
      <c r="B67" s="281"/>
      <c r="C67" s="46">
        <f>SUM(C7:C66)</f>
        <v>179596.47312900014</v>
      </c>
      <c r="D67" s="46">
        <f>SUM(D7:D66)</f>
        <v>1673.5529999999997</v>
      </c>
      <c r="E67" s="46">
        <f t="shared" ref="E67:J67" si="3">SUM(E7:E66)</f>
        <v>77810.582890000005</v>
      </c>
      <c r="F67" s="46">
        <f t="shared" si="3"/>
        <v>5067.5253299999995</v>
      </c>
      <c r="G67" s="46">
        <f t="shared" si="3"/>
        <v>73910.371498999986</v>
      </c>
      <c r="H67" s="46">
        <f t="shared" si="3"/>
        <v>2285.37</v>
      </c>
      <c r="I67" s="46">
        <f t="shared" si="3"/>
        <v>5970.6282000000019</v>
      </c>
      <c r="J67" s="46">
        <f t="shared" si="3"/>
        <v>91.36</v>
      </c>
      <c r="K67" s="46">
        <f>SUM(K7:K66)</f>
        <v>12787.08221</v>
      </c>
      <c r="L67" s="46">
        <f>SUM(L7:L66)</f>
        <v>176341.16425000009</v>
      </c>
      <c r="N67" s="65">
        <f t="shared" si="0"/>
        <v>3255.3088790000475</v>
      </c>
      <c r="O67" s="66" t="str">
        <f t="shared" si="1"/>
        <v>Nepanaudotos lėšos</v>
      </c>
    </row>
  </sheetData>
  <sheetProtection algorithmName="SHA-512" hashValue="TycEFsFBQkimlKsbRti745M+wXoNhAqP6l7dgFRNG+/47HcD7rwip56gQJkYHTzEjZQNV2Rz3IJs0O0Rf42sxA==" saltValue="IgwQVuS0/vlUZiSVl7Az0w==" spinCount="100000" sheet="1" objects="1" scenarios="1"/>
  <mergeCells count="7">
    <mergeCell ref="L4:L5"/>
    <mergeCell ref="A67:B67"/>
    <mergeCell ref="A1:K1"/>
    <mergeCell ref="A4:A5"/>
    <mergeCell ref="B4:B5"/>
    <mergeCell ref="C4:K4"/>
    <mergeCell ref="A2:K2"/>
  </mergeCells>
  <phoneticPr fontId="8" type="noConversion"/>
  <conditionalFormatting sqref="D7:K66">
    <cfRule type="cellIs" dxfId="182" priority="2" stopIfTrue="1" operator="equal">
      <formula>0</formula>
    </cfRule>
  </conditionalFormatting>
  <conditionalFormatting sqref="N7:N67">
    <cfRule type="cellIs" dxfId="181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92D050"/>
  </sheetPr>
  <dimension ref="A1:V37"/>
  <sheetViews>
    <sheetView workbookViewId="0">
      <selection activeCell="D49" sqref="D4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72417.741999999998</v>
      </c>
      <c r="B10" s="276"/>
      <c r="C10" s="277"/>
      <c r="D10" s="53">
        <f>H26+H10</f>
        <v>1219.6970000000001</v>
      </c>
      <c r="E10" s="55">
        <f>IFERROR((D10*100)/A10,0)</f>
        <v>1.6842516299389729</v>
      </c>
      <c r="F10" s="19">
        <v>50789</v>
      </c>
      <c r="G10" s="56">
        <f>IFERROR((A10/F10*10000),0)</f>
        <v>14258.548504597453</v>
      </c>
      <c r="H10" s="34">
        <v>523.21699999999998</v>
      </c>
      <c r="I10" s="34">
        <v>523.21699999999998</v>
      </c>
      <c r="J10" s="38">
        <v>791</v>
      </c>
      <c r="K10" s="38">
        <v>791</v>
      </c>
      <c r="L10" s="38">
        <v>75.861999999999995</v>
      </c>
      <c r="M10" s="38">
        <v>75.861999999999995</v>
      </c>
      <c r="N10" s="38"/>
      <c r="O10" s="38"/>
      <c r="P10" s="57">
        <f>H10+J10+L10+N10</f>
        <v>1390.0790000000002</v>
      </c>
      <c r="Q10" s="57">
        <f>I10+K10+M10+O10</f>
        <v>1390.0790000000002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10.5</v>
      </c>
      <c r="G19" s="38">
        <v>11.183</v>
      </c>
      <c r="H19" s="38">
        <v>225.38</v>
      </c>
      <c r="I19" s="38"/>
      <c r="J19" s="38">
        <v>58.61</v>
      </c>
      <c r="K19" s="38"/>
      <c r="L19" s="26">
        <v>332.54</v>
      </c>
      <c r="M19" s="202">
        <f t="shared" ref="M19:M24" si="0">SUM(E19:L19)</f>
        <v>638.21299999999997</v>
      </c>
      <c r="N19" s="203"/>
      <c r="O19" s="245">
        <v>603.16999999999996</v>
      </c>
      <c r="P19" s="246"/>
      <c r="Q19" s="65">
        <f>M19-O19</f>
        <v>35.043000000000006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21.4</v>
      </c>
      <c r="F24" s="40">
        <v>0</v>
      </c>
      <c r="G24" s="40">
        <v>2.6</v>
      </c>
      <c r="H24" s="40">
        <v>471.1</v>
      </c>
      <c r="I24" s="40">
        <v>19.2</v>
      </c>
      <c r="J24" s="40">
        <v>14.5</v>
      </c>
      <c r="K24" s="40">
        <v>0</v>
      </c>
      <c r="L24" s="40">
        <v>2.7</v>
      </c>
      <c r="M24" s="202">
        <f t="shared" si="0"/>
        <v>531.50000000000011</v>
      </c>
      <c r="N24" s="203"/>
      <c r="O24" s="306">
        <v>528.09999999999991</v>
      </c>
      <c r="P24" s="307"/>
      <c r="Q24" s="65">
        <f t="shared" si="2"/>
        <v>3.4000000000002046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21.4</v>
      </c>
      <c r="F26" s="41">
        <f t="shared" si="3"/>
        <v>10.5</v>
      </c>
      <c r="G26" s="41">
        <f t="shared" si="3"/>
        <v>13.782999999999999</v>
      </c>
      <c r="H26" s="41">
        <f t="shared" si="3"/>
        <v>696.48</v>
      </c>
      <c r="I26" s="41">
        <f t="shared" si="3"/>
        <v>19.2</v>
      </c>
      <c r="J26" s="41">
        <f t="shared" si="3"/>
        <v>73.11</v>
      </c>
      <c r="K26" s="41">
        <f t="shared" si="3"/>
        <v>0</v>
      </c>
      <c r="L26" s="67">
        <f>SUM(L18:L25)</f>
        <v>335.24</v>
      </c>
      <c r="M26" s="233">
        <f>SUM(M18:N25)</f>
        <v>1169.7130000000002</v>
      </c>
      <c r="N26" s="234"/>
      <c r="O26" s="235">
        <f>SUM(O18:P25)</f>
        <v>1131.27</v>
      </c>
      <c r="P26" s="236"/>
      <c r="Q26" s="65">
        <f>M26-O26</f>
        <v>38.443000000000211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3.2546417531355218</v>
      </c>
      <c r="N36" s="59" t="s">
        <v>245</v>
      </c>
    </row>
    <row r="37" spans="1:17" s="2" customFormat="1"/>
  </sheetData>
  <mergeCells count="67">
    <mergeCell ref="A33:B33"/>
    <mergeCell ref="A34:B34"/>
    <mergeCell ref="S5:V10"/>
    <mergeCell ref="J31:L31"/>
    <mergeCell ref="M31:M32"/>
    <mergeCell ref="N31:N32"/>
    <mergeCell ref="O31:O32"/>
    <mergeCell ref="G31:G32"/>
    <mergeCell ref="H31:I31"/>
    <mergeCell ref="O15:P16"/>
    <mergeCell ref="E15:L15"/>
    <mergeCell ref="M15:N16"/>
    <mergeCell ref="P31:P32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B24:D24"/>
    <mergeCell ref="M24:N24"/>
    <mergeCell ref="O24:P24"/>
    <mergeCell ref="B25:D25"/>
    <mergeCell ref="M25:N25"/>
    <mergeCell ref="O25:P25"/>
    <mergeCell ref="B22:D22"/>
    <mergeCell ref="M22:N22"/>
    <mergeCell ref="O22:P22"/>
    <mergeCell ref="M23:N23"/>
    <mergeCell ref="O23:P23"/>
    <mergeCell ref="B23:D23"/>
    <mergeCell ref="B19:D19"/>
    <mergeCell ref="M19:N19"/>
    <mergeCell ref="O19:P19"/>
    <mergeCell ref="B21:D21"/>
    <mergeCell ref="M21:N21"/>
    <mergeCell ref="O21:P21"/>
    <mergeCell ref="P7:Q7"/>
    <mergeCell ref="A6:C8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A1:Q1"/>
    <mergeCell ref="A2:Q2"/>
    <mergeCell ref="B17:D17"/>
    <mergeCell ref="M17:N17"/>
    <mergeCell ref="B20:D20"/>
    <mergeCell ref="M20:N20"/>
    <mergeCell ref="O20:P20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8" type="noConversion"/>
  <conditionalFormatting sqref="E23:L25">
    <cfRule type="cellIs" dxfId="104" priority="3" stopIfTrue="1" operator="equal">
      <formula>0</formula>
    </cfRule>
  </conditionalFormatting>
  <conditionalFormatting sqref="O23:O25">
    <cfRule type="cellIs" dxfId="103" priority="2" stopIfTrue="1" operator="equal">
      <formula>0</formula>
    </cfRule>
  </conditionalFormatting>
  <conditionalFormatting sqref="L23:L25">
    <cfRule type="cellIs" dxfId="10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92D050"/>
  </sheetPr>
  <dimension ref="A1:V37"/>
  <sheetViews>
    <sheetView workbookViewId="0">
      <selection activeCell="L13" sqref="L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25031.7</v>
      </c>
      <c r="B10" s="276"/>
      <c r="C10" s="277"/>
      <c r="D10" s="53">
        <f>H26+H10</f>
        <v>853.8599999999999</v>
      </c>
      <c r="E10" s="55">
        <f>IFERROR((D10*100)/A10,0)</f>
        <v>3.4111147065520915</v>
      </c>
      <c r="F10" s="19">
        <v>18771</v>
      </c>
      <c r="G10" s="56">
        <f>IFERROR((A10/F10*10000),0)</f>
        <v>13335.304459005914</v>
      </c>
      <c r="H10" s="34">
        <v>538.4</v>
      </c>
      <c r="I10" s="38">
        <v>538.4</v>
      </c>
      <c r="J10" s="38">
        <v>1281</v>
      </c>
      <c r="K10" s="38">
        <v>1281</v>
      </c>
      <c r="L10" s="38"/>
      <c r="M10" s="38"/>
      <c r="N10" s="38"/>
      <c r="O10" s="38"/>
      <c r="P10" s="57">
        <f>H10+J10+L10+N10</f>
        <v>1819.4</v>
      </c>
      <c r="Q10" s="57">
        <f>I10+K10+M10+O10</f>
        <v>1819.4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15</v>
      </c>
      <c r="G19" s="38"/>
      <c r="H19" s="38">
        <v>33.96</v>
      </c>
      <c r="I19" s="38"/>
      <c r="J19" s="38">
        <v>0.82</v>
      </c>
      <c r="K19" s="38"/>
      <c r="L19" s="26">
        <v>59.11</v>
      </c>
      <c r="M19" s="202">
        <f t="shared" ref="M19:M24" si="0">SUM(E19:L19)</f>
        <v>108.89</v>
      </c>
      <c r="N19" s="203"/>
      <c r="O19" s="245">
        <v>94.05</v>
      </c>
      <c r="P19" s="246"/>
      <c r="Q19" s="65">
        <f>M19-O19</f>
        <v>14.840000000000003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31.7</v>
      </c>
      <c r="G24" s="40">
        <v>0</v>
      </c>
      <c r="H24" s="40">
        <v>281.5</v>
      </c>
      <c r="I24" s="40">
        <v>6.4</v>
      </c>
      <c r="J24" s="40">
        <v>13.8</v>
      </c>
      <c r="K24" s="40">
        <v>0</v>
      </c>
      <c r="L24" s="40">
        <v>2.2000000000000002</v>
      </c>
      <c r="M24" s="202">
        <f t="shared" si="0"/>
        <v>335.59999999999997</v>
      </c>
      <c r="N24" s="203"/>
      <c r="O24" s="306">
        <v>317.89999999999998</v>
      </c>
      <c r="P24" s="307"/>
      <c r="Q24" s="65">
        <f t="shared" si="2"/>
        <v>17.699999999999989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46.7</v>
      </c>
      <c r="G26" s="41">
        <f t="shared" si="3"/>
        <v>0</v>
      </c>
      <c r="H26" s="41">
        <f t="shared" si="3"/>
        <v>315.45999999999998</v>
      </c>
      <c r="I26" s="41">
        <f t="shared" si="3"/>
        <v>6.4</v>
      </c>
      <c r="J26" s="41">
        <f t="shared" si="3"/>
        <v>14.620000000000001</v>
      </c>
      <c r="K26" s="41">
        <f t="shared" si="3"/>
        <v>0</v>
      </c>
      <c r="L26" s="67">
        <f>SUM(L18:L25)</f>
        <v>61.31</v>
      </c>
      <c r="M26" s="233">
        <f>SUM(M18:N25)</f>
        <v>444.48999999999995</v>
      </c>
      <c r="N26" s="234"/>
      <c r="O26" s="235">
        <f>SUM(O18:P25)</f>
        <v>411.95</v>
      </c>
      <c r="P26" s="236"/>
      <c r="Q26" s="65">
        <f>M26-O26</f>
        <v>32.539999999999964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3.9901976453039265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01" priority="3" stopIfTrue="1" operator="equal">
      <formula>0</formula>
    </cfRule>
  </conditionalFormatting>
  <conditionalFormatting sqref="O23:O25">
    <cfRule type="cellIs" dxfId="100" priority="2" stopIfTrue="1" operator="equal">
      <formula>0</formula>
    </cfRule>
  </conditionalFormatting>
  <conditionalFormatting sqref="L23:L25">
    <cfRule type="cellIs" dxfId="99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92D050"/>
  </sheetPr>
  <dimension ref="A1:V37"/>
  <sheetViews>
    <sheetView workbookViewId="0">
      <selection activeCell="D36" sqref="D36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57" t="s">
        <v>295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</row>
    <row r="2" spans="1:22" ht="9.75" customHeight="1">
      <c r="A2" s="358" t="s">
        <v>212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</row>
    <row r="3" spans="1:22" ht="9.75" customHeight="1">
      <c r="A3" s="149"/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</row>
    <row r="4" spans="1:22">
      <c r="A4" s="79" t="s">
        <v>262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</row>
    <row r="5" spans="1:22" ht="13.5" customHeight="1">
      <c r="A5" s="79" t="s">
        <v>213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360" t="s">
        <v>215</v>
      </c>
      <c r="F6" s="360" t="s">
        <v>15</v>
      </c>
      <c r="G6" s="361" t="s">
        <v>216</v>
      </c>
      <c r="H6" s="362" t="s">
        <v>197</v>
      </c>
      <c r="I6" s="363"/>
      <c r="J6" s="363"/>
      <c r="K6" s="363"/>
      <c r="L6" s="363"/>
      <c r="M6" s="363"/>
      <c r="N6" s="363"/>
      <c r="O6" s="363"/>
      <c r="P6" s="363"/>
      <c r="Q6" s="364"/>
      <c r="S6" s="308"/>
      <c r="T6" s="308"/>
      <c r="U6" s="308"/>
      <c r="V6" s="308"/>
    </row>
    <row r="7" spans="1:22" ht="21" customHeight="1">
      <c r="A7" s="215"/>
      <c r="B7" s="359"/>
      <c r="C7" s="217"/>
      <c r="D7" s="222"/>
      <c r="E7" s="360"/>
      <c r="F7" s="360"/>
      <c r="G7" s="361"/>
      <c r="H7" s="365" t="s">
        <v>198</v>
      </c>
      <c r="I7" s="366"/>
      <c r="J7" s="367" t="s">
        <v>199</v>
      </c>
      <c r="K7" s="366"/>
      <c r="L7" s="368" t="s">
        <v>200</v>
      </c>
      <c r="M7" s="364"/>
      <c r="N7" s="368" t="s">
        <v>201</v>
      </c>
      <c r="O7" s="364"/>
      <c r="P7" s="369" t="s">
        <v>17</v>
      </c>
      <c r="Q7" s="370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360"/>
      <c r="F8" s="360"/>
      <c r="G8" s="361"/>
      <c r="H8" s="151" t="s">
        <v>202</v>
      </c>
      <c r="I8" s="37" t="s">
        <v>203</v>
      </c>
      <c r="J8" s="152" t="s">
        <v>202</v>
      </c>
      <c r="K8" s="37" t="s">
        <v>203</v>
      </c>
      <c r="L8" s="152" t="s">
        <v>202</v>
      </c>
      <c r="M8" s="37" t="s">
        <v>203</v>
      </c>
      <c r="N8" s="152" t="s">
        <v>202</v>
      </c>
      <c r="O8" s="37" t="s">
        <v>203</v>
      </c>
      <c r="P8" s="152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50">
        <v>4</v>
      </c>
      <c r="F9" s="153">
        <v>5</v>
      </c>
      <c r="G9" s="154">
        <v>6</v>
      </c>
      <c r="H9" s="155">
        <v>7</v>
      </c>
      <c r="I9" s="43">
        <v>8</v>
      </c>
      <c r="J9" s="156">
        <v>9</v>
      </c>
      <c r="K9" s="43">
        <v>10</v>
      </c>
      <c r="L9" s="156">
        <v>11</v>
      </c>
      <c r="M9" s="43">
        <v>12</v>
      </c>
      <c r="N9" s="156">
        <v>13</v>
      </c>
      <c r="O9" s="43">
        <v>14</v>
      </c>
      <c r="P9" s="43">
        <v>10</v>
      </c>
      <c r="Q9" s="156"/>
      <c r="S9" s="308"/>
      <c r="T9" s="308"/>
      <c r="U9" s="308"/>
      <c r="V9" s="308"/>
    </row>
    <row r="10" spans="1:22" ht="15.75" customHeight="1">
      <c r="A10" s="275">
        <v>21909.599999999999</v>
      </c>
      <c r="B10" s="276"/>
      <c r="C10" s="277"/>
      <c r="D10" s="157">
        <f>H26+H10</f>
        <v>391.8</v>
      </c>
      <c r="E10" s="158">
        <f>IFERROR((D10*100)/A10,0)</f>
        <v>1.7882572023222698</v>
      </c>
      <c r="F10" s="19">
        <v>3641</v>
      </c>
      <c r="G10" s="159">
        <f>IFERROR((A10/F10*10000),0)</f>
        <v>60174.677286459766</v>
      </c>
      <c r="H10" s="34">
        <v>55.4</v>
      </c>
      <c r="I10" s="38">
        <f>0.4</f>
        <v>0.4</v>
      </c>
      <c r="J10" s="38"/>
      <c r="K10" s="38"/>
      <c r="L10" s="38"/>
      <c r="M10" s="38"/>
      <c r="N10" s="38"/>
      <c r="O10" s="38"/>
      <c r="P10" s="160">
        <f>H10+J10+L10+N10</f>
        <v>55.4</v>
      </c>
      <c r="Q10" s="160">
        <f>I10+K10+M10+O10</f>
        <v>0.4</v>
      </c>
      <c r="S10" s="308"/>
      <c r="T10" s="308"/>
      <c r="U10" s="308"/>
      <c r="V10" s="308"/>
    </row>
    <row r="11" spans="1:22" ht="7.5" customHeight="1">
      <c r="A11" s="161"/>
      <c r="B11" s="161"/>
      <c r="C11" s="161"/>
      <c r="D11" s="161"/>
      <c r="E11" s="8"/>
      <c r="F11" s="8"/>
      <c r="G11" s="8"/>
      <c r="H11" s="162"/>
      <c r="I11" s="12"/>
      <c r="J11" s="12"/>
      <c r="K11" s="12"/>
      <c r="L11" s="12"/>
      <c r="M11" s="12"/>
    </row>
    <row r="12" spans="1:22" ht="10.5" customHeight="1">
      <c r="A12" s="163"/>
      <c r="B12"/>
      <c r="C12"/>
      <c r="D12"/>
      <c r="E12"/>
      <c r="F12"/>
      <c r="G12"/>
      <c r="H12"/>
      <c r="I12" s="164"/>
      <c r="J12" s="12"/>
      <c r="K12" s="12"/>
      <c r="L12" s="12"/>
      <c r="M12" s="12"/>
    </row>
    <row r="13" spans="1:22">
      <c r="A13" s="161"/>
      <c r="B13" s="161"/>
      <c r="C13" s="161"/>
      <c r="D13" s="161"/>
      <c r="E13" s="162"/>
      <c r="F13" s="162"/>
      <c r="G13" s="162"/>
      <c r="H13" s="162"/>
      <c r="I13" s="12"/>
      <c r="J13" s="12"/>
      <c r="K13" s="12"/>
      <c r="L13" s="12"/>
      <c r="M13" s="12"/>
    </row>
    <row r="14" spans="1:22" s="12" customFormat="1" ht="21.75" customHeight="1">
      <c r="A14" s="295" t="s">
        <v>217</v>
      </c>
      <c r="B14" s="371"/>
      <c r="C14" s="371"/>
      <c r="D14" s="371"/>
      <c r="E14" s="371"/>
      <c r="F14" s="371"/>
      <c r="G14" s="294"/>
      <c r="H14" s="294"/>
      <c r="I14" s="294"/>
      <c r="J14" s="294"/>
      <c r="K14" s="294"/>
      <c r="L14" s="294"/>
      <c r="M14" s="294"/>
      <c r="N14" s="11"/>
      <c r="O14" s="11"/>
      <c r="P14" s="165"/>
    </row>
    <row r="15" spans="1:22" ht="12.75" customHeight="1">
      <c r="A15" s="372" t="s">
        <v>0</v>
      </c>
      <c r="B15" s="212" t="s">
        <v>10</v>
      </c>
      <c r="C15" s="213"/>
      <c r="D15" s="214"/>
      <c r="E15" s="373" t="s">
        <v>18</v>
      </c>
      <c r="F15" s="374"/>
      <c r="G15" s="374"/>
      <c r="H15" s="374"/>
      <c r="I15" s="374"/>
      <c r="J15" s="374"/>
      <c r="K15" s="374"/>
      <c r="L15" s="375"/>
      <c r="M15" s="264" t="s">
        <v>208</v>
      </c>
      <c r="N15" s="265"/>
      <c r="O15" s="268" t="s">
        <v>207</v>
      </c>
      <c r="P15" s="269"/>
      <c r="Q15" s="166"/>
    </row>
    <row r="16" spans="1:22" ht="56.25" customHeight="1">
      <c r="A16" s="372"/>
      <c r="B16" s="218"/>
      <c r="C16" s="219"/>
      <c r="D16" s="220"/>
      <c r="E16" s="167" t="s">
        <v>258</v>
      </c>
      <c r="F16" s="167" t="s">
        <v>218</v>
      </c>
      <c r="G16" s="167" t="s">
        <v>219</v>
      </c>
      <c r="H16" s="167" t="s">
        <v>19</v>
      </c>
      <c r="I16" s="150" t="s">
        <v>204</v>
      </c>
      <c r="J16" s="150" t="s">
        <v>20</v>
      </c>
      <c r="K16" s="150" t="s">
        <v>205</v>
      </c>
      <c r="L16" s="168" t="s">
        <v>21</v>
      </c>
      <c r="M16" s="266"/>
      <c r="N16" s="267"/>
      <c r="O16" s="268"/>
      <c r="P16" s="269"/>
      <c r="Q16" s="169" t="s">
        <v>220</v>
      </c>
    </row>
    <row r="17" spans="1:18" ht="9" customHeight="1">
      <c r="A17" s="153">
        <v>1</v>
      </c>
      <c r="B17" s="272">
        <v>2</v>
      </c>
      <c r="C17" s="273"/>
      <c r="D17" s="274"/>
      <c r="E17" s="170">
        <v>3</v>
      </c>
      <c r="F17" s="170">
        <v>4</v>
      </c>
      <c r="G17" s="170">
        <v>5</v>
      </c>
      <c r="H17" s="170">
        <v>6</v>
      </c>
      <c r="I17" s="171">
        <v>7</v>
      </c>
      <c r="J17" s="153">
        <v>8</v>
      </c>
      <c r="K17" s="153">
        <v>9</v>
      </c>
      <c r="L17" s="153">
        <v>10</v>
      </c>
      <c r="M17" s="272">
        <v>11</v>
      </c>
      <c r="N17" s="376"/>
      <c r="O17" s="377">
        <v>12</v>
      </c>
      <c r="P17" s="378"/>
      <c r="Q17" s="172"/>
    </row>
    <row r="18" spans="1:18" ht="26.25" customHeight="1">
      <c r="A18" s="173" t="s">
        <v>2</v>
      </c>
      <c r="B18" s="379" t="s">
        <v>221</v>
      </c>
      <c r="C18" s="380"/>
      <c r="D18" s="381"/>
      <c r="E18" s="38"/>
      <c r="F18" s="38"/>
      <c r="G18" s="38"/>
      <c r="H18" s="38">
        <f>122.9+17.9</f>
        <v>140.80000000000001</v>
      </c>
      <c r="I18" s="39"/>
      <c r="J18" s="38"/>
      <c r="K18" s="38"/>
      <c r="L18" s="26"/>
      <c r="M18" s="382">
        <f>SUM(E18:L18)</f>
        <v>140.80000000000001</v>
      </c>
      <c r="N18" s="383"/>
      <c r="O18" s="384">
        <f>SUM(A34:Q34)</f>
        <v>78.300000000000011</v>
      </c>
      <c r="P18" s="385"/>
      <c r="Q18" s="174">
        <f>M18-O18</f>
        <v>62.5</v>
      </c>
      <c r="R18" s="66" t="str">
        <f>IF(Q18="","",IF(Q18&gt;0,"Nepanaudotos lėšos",IF(Q18&lt;0,"Išleista daugiau negu buvo gauta lėšų","")))</f>
        <v>Nepanaudotos lėšos</v>
      </c>
    </row>
    <row r="19" spans="1:18" ht="15.75" customHeight="1">
      <c r="A19" s="175" t="s">
        <v>3</v>
      </c>
      <c r="B19" s="379" t="s">
        <v>22</v>
      </c>
      <c r="C19" s="380"/>
      <c r="D19" s="381"/>
      <c r="E19" s="38"/>
      <c r="F19" s="38"/>
      <c r="G19" s="38"/>
      <c r="H19" s="38"/>
      <c r="I19" s="38"/>
      <c r="J19" s="38"/>
      <c r="K19" s="38"/>
      <c r="L19" s="26"/>
      <c r="M19" s="382">
        <f t="shared" ref="M19:M24" si="0">SUM(E19:L19)</f>
        <v>0</v>
      </c>
      <c r="N19" s="383"/>
      <c r="O19" s="245"/>
      <c r="P19" s="246"/>
      <c r="Q19" s="174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75" t="s">
        <v>4</v>
      </c>
      <c r="B20" s="379" t="s">
        <v>1</v>
      </c>
      <c r="C20" s="380"/>
      <c r="D20" s="381"/>
      <c r="E20" s="38"/>
      <c r="F20" s="38"/>
      <c r="G20" s="38"/>
      <c r="H20" s="38">
        <f>5+0.3</f>
        <v>5.3</v>
      </c>
      <c r="I20" s="38"/>
      <c r="J20" s="38"/>
      <c r="K20" s="38"/>
      <c r="L20" s="26">
        <v>3.2</v>
      </c>
      <c r="M20" s="382">
        <f t="shared" si="0"/>
        <v>8.5</v>
      </c>
      <c r="N20" s="383"/>
      <c r="O20" s="245">
        <v>8.5</v>
      </c>
      <c r="P20" s="246"/>
      <c r="Q20" s="174">
        <f t="shared" ref="Q20:Q25" si="2">M20-O20</f>
        <v>0</v>
      </c>
      <c r="R20" s="66" t="str">
        <f t="shared" si="1"/>
        <v/>
      </c>
    </row>
    <row r="21" spans="1:18" ht="26.25" customHeight="1">
      <c r="A21" s="175" t="s">
        <v>5</v>
      </c>
      <c r="B21" s="379" t="s">
        <v>206</v>
      </c>
      <c r="C21" s="380"/>
      <c r="D21" s="381"/>
      <c r="E21" s="38"/>
      <c r="F21" s="38"/>
      <c r="G21" s="38"/>
      <c r="H21" s="38"/>
      <c r="I21" s="38"/>
      <c r="J21" s="38"/>
      <c r="K21" s="38"/>
      <c r="L21" s="26"/>
      <c r="M21" s="382">
        <f t="shared" si="0"/>
        <v>0</v>
      </c>
      <c r="N21" s="383"/>
      <c r="O21" s="245"/>
      <c r="P21" s="246"/>
      <c r="Q21" s="174">
        <f t="shared" si="2"/>
        <v>0</v>
      </c>
      <c r="R21" s="66" t="str">
        <f t="shared" si="1"/>
        <v/>
      </c>
    </row>
    <row r="22" spans="1:18" ht="15" customHeight="1">
      <c r="A22" s="175" t="s">
        <v>6</v>
      </c>
      <c r="B22" s="379" t="s">
        <v>11</v>
      </c>
      <c r="C22" s="380"/>
      <c r="D22" s="381"/>
      <c r="E22" s="38"/>
      <c r="F22" s="38"/>
      <c r="G22" s="38"/>
      <c r="H22" s="38"/>
      <c r="I22" s="38"/>
      <c r="J22" s="38"/>
      <c r="K22" s="38"/>
      <c r="L22" s="26"/>
      <c r="M22" s="382">
        <f t="shared" si="0"/>
        <v>0</v>
      </c>
      <c r="N22" s="383"/>
      <c r="O22" s="245"/>
      <c r="P22" s="246"/>
      <c r="Q22" s="174">
        <f t="shared" si="2"/>
        <v>0</v>
      </c>
      <c r="R22" s="66" t="str">
        <f t="shared" si="1"/>
        <v/>
      </c>
    </row>
    <row r="23" spans="1:18" ht="24" customHeight="1">
      <c r="A23" s="175" t="s">
        <v>7</v>
      </c>
      <c r="B23" s="379" t="s">
        <v>222</v>
      </c>
      <c r="C23" s="380"/>
      <c r="D23" s="381"/>
      <c r="E23" s="160">
        <v>6.2</v>
      </c>
      <c r="F23" s="160">
        <v>5.8</v>
      </c>
      <c r="G23" s="160">
        <v>0</v>
      </c>
      <c r="H23" s="160">
        <v>190.3</v>
      </c>
      <c r="I23" s="160">
        <v>5.9</v>
      </c>
      <c r="J23" s="160">
        <v>118.4</v>
      </c>
      <c r="K23" s="160">
        <v>0</v>
      </c>
      <c r="L23" s="160">
        <v>9.9</v>
      </c>
      <c r="M23" s="382">
        <f t="shared" si="0"/>
        <v>336.5</v>
      </c>
      <c r="N23" s="383"/>
      <c r="O23" s="386">
        <v>268.39999999999998</v>
      </c>
      <c r="P23" s="387"/>
      <c r="Q23" s="174">
        <f t="shared" si="2"/>
        <v>68.100000000000023</v>
      </c>
      <c r="R23" s="66" t="str">
        <f t="shared" si="1"/>
        <v>Nepanaudotos lėšos</v>
      </c>
    </row>
    <row r="24" spans="1:18" ht="25.5" customHeight="1">
      <c r="A24" s="175" t="s">
        <v>8</v>
      </c>
      <c r="B24" s="379" t="s">
        <v>223</v>
      </c>
      <c r="C24" s="380"/>
      <c r="D24" s="381"/>
      <c r="E24" s="160">
        <v>0</v>
      </c>
      <c r="F24" s="160">
        <v>0</v>
      </c>
      <c r="G24" s="160">
        <v>0</v>
      </c>
      <c r="H24" s="160">
        <v>0</v>
      </c>
      <c r="I24" s="160">
        <v>0</v>
      </c>
      <c r="J24" s="160">
        <v>0</v>
      </c>
      <c r="K24" s="160">
        <v>0</v>
      </c>
      <c r="L24" s="160">
        <v>0</v>
      </c>
      <c r="M24" s="382">
        <f t="shared" si="0"/>
        <v>0</v>
      </c>
      <c r="N24" s="383"/>
      <c r="O24" s="386">
        <v>0</v>
      </c>
      <c r="P24" s="387"/>
      <c r="Q24" s="174">
        <f t="shared" si="2"/>
        <v>0</v>
      </c>
      <c r="R24" s="66" t="str">
        <f t="shared" si="1"/>
        <v/>
      </c>
    </row>
    <row r="25" spans="1:18" ht="25.5" customHeight="1">
      <c r="A25" s="175" t="s">
        <v>9</v>
      </c>
      <c r="B25" s="379" t="s">
        <v>224</v>
      </c>
      <c r="C25" s="380"/>
      <c r="D25" s="381"/>
      <c r="E25" s="160">
        <v>0</v>
      </c>
      <c r="F25" s="160">
        <v>0</v>
      </c>
      <c r="G25" s="160">
        <v>0</v>
      </c>
      <c r="H25" s="160">
        <v>0</v>
      </c>
      <c r="I25" s="160">
        <v>0</v>
      </c>
      <c r="J25" s="160">
        <v>0</v>
      </c>
      <c r="K25" s="160">
        <v>0</v>
      </c>
      <c r="L25" s="160">
        <v>0</v>
      </c>
      <c r="M25" s="382">
        <f>SUM(E25:L25)</f>
        <v>0</v>
      </c>
      <c r="N25" s="383"/>
      <c r="O25" s="386">
        <v>0</v>
      </c>
      <c r="P25" s="387"/>
      <c r="Q25" s="174">
        <f t="shared" si="2"/>
        <v>0</v>
      </c>
      <c r="R25" s="66" t="str">
        <f t="shared" si="1"/>
        <v/>
      </c>
    </row>
    <row r="26" spans="1:18" ht="15.75" customHeight="1">
      <c r="A26" s="176"/>
      <c r="B26" s="408" t="s">
        <v>23</v>
      </c>
      <c r="C26" s="409"/>
      <c r="D26" s="410"/>
      <c r="E26" s="177">
        <f t="shared" ref="E26:K26" si="3">SUM(E18:E25)</f>
        <v>6.2</v>
      </c>
      <c r="F26" s="177">
        <f t="shared" si="3"/>
        <v>5.8</v>
      </c>
      <c r="G26" s="177">
        <f t="shared" si="3"/>
        <v>0</v>
      </c>
      <c r="H26" s="177">
        <f t="shared" si="3"/>
        <v>336.40000000000003</v>
      </c>
      <c r="I26" s="177">
        <f t="shared" si="3"/>
        <v>5.9</v>
      </c>
      <c r="J26" s="177">
        <f t="shared" si="3"/>
        <v>118.4</v>
      </c>
      <c r="K26" s="177">
        <f t="shared" si="3"/>
        <v>0</v>
      </c>
      <c r="L26" s="178">
        <f>SUM(L18:L25)</f>
        <v>13.100000000000001</v>
      </c>
      <c r="M26" s="388">
        <f>SUM(M18:N25)</f>
        <v>485.8</v>
      </c>
      <c r="N26" s="389"/>
      <c r="O26" s="390">
        <f>SUM(O18:P25)</f>
        <v>355.2</v>
      </c>
      <c r="P26" s="391"/>
      <c r="Q26" s="174">
        <f>M26-O26</f>
        <v>130.60000000000002</v>
      </c>
      <c r="R26" s="66" t="str">
        <f t="shared" si="1"/>
        <v>Nepanaudotos lėšos</v>
      </c>
    </row>
    <row r="27" spans="1:18" ht="4.5" customHeight="1">
      <c r="A27" s="68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</row>
    <row r="28" spans="1:18" ht="12.75" customHeight="1">
      <c r="A28" s="79" t="s">
        <v>259</v>
      </c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</row>
    <row r="29" spans="1:18" ht="20.25" customHeight="1">
      <c r="A29" s="68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</row>
    <row r="30" spans="1:18">
      <c r="A30" s="179" t="s">
        <v>225</v>
      </c>
      <c r="B30" s="163"/>
      <c r="C30" s="163"/>
      <c r="D30" s="163"/>
      <c r="E30"/>
      <c r="F30"/>
      <c r="G30"/>
      <c r="H30"/>
      <c r="I30"/>
      <c r="J30"/>
      <c r="K30"/>
      <c r="L30"/>
      <c r="M30"/>
    </row>
    <row r="31" spans="1:18" ht="20.25" customHeight="1">
      <c r="A31" s="212" t="s">
        <v>226</v>
      </c>
      <c r="B31" s="392"/>
      <c r="C31" s="395" t="s">
        <v>227</v>
      </c>
      <c r="D31" s="221" t="s">
        <v>228</v>
      </c>
      <c r="E31" s="221" t="s">
        <v>229</v>
      </c>
      <c r="F31" s="221" t="s">
        <v>230</v>
      </c>
      <c r="G31" s="221" t="s">
        <v>231</v>
      </c>
      <c r="H31" s="406" t="s">
        <v>232</v>
      </c>
      <c r="I31" s="407"/>
      <c r="J31" s="399" t="s">
        <v>233</v>
      </c>
      <c r="K31" s="400"/>
      <c r="L31" s="401"/>
      <c r="M31" s="402" t="s">
        <v>234</v>
      </c>
      <c r="N31" s="221" t="s">
        <v>235</v>
      </c>
      <c r="O31" s="404" t="s">
        <v>236</v>
      </c>
      <c r="P31" s="404" t="s">
        <v>237</v>
      </c>
      <c r="Q31" s="221" t="s">
        <v>238</v>
      </c>
    </row>
    <row r="32" spans="1:18" ht="42" customHeight="1">
      <c r="A32" s="393"/>
      <c r="B32" s="394"/>
      <c r="C32" s="396"/>
      <c r="D32" s="223"/>
      <c r="E32" s="223"/>
      <c r="F32" s="223"/>
      <c r="G32" s="223"/>
      <c r="H32" s="180" t="s">
        <v>239</v>
      </c>
      <c r="I32" s="150" t="s">
        <v>240</v>
      </c>
      <c r="J32" s="96" t="s">
        <v>241</v>
      </c>
      <c r="K32" s="96" t="s">
        <v>242</v>
      </c>
      <c r="L32" s="181" t="s">
        <v>243</v>
      </c>
      <c r="M32" s="403"/>
      <c r="N32" s="223"/>
      <c r="O32" s="405"/>
      <c r="P32" s="405"/>
      <c r="Q32" s="223"/>
    </row>
    <row r="33" spans="1:17" s="72" customFormat="1" ht="12" customHeight="1">
      <c r="A33" s="397">
        <v>1</v>
      </c>
      <c r="B33" s="398"/>
      <c r="C33" s="80">
        <v>2</v>
      </c>
      <c r="D33" s="80">
        <v>3</v>
      </c>
      <c r="E33" s="80">
        <v>4</v>
      </c>
      <c r="F33" s="80">
        <v>5</v>
      </c>
      <c r="G33" s="80">
        <v>6</v>
      </c>
      <c r="H33" s="80">
        <v>7</v>
      </c>
      <c r="I33" s="80">
        <v>8</v>
      </c>
      <c r="J33" s="80">
        <v>9</v>
      </c>
      <c r="K33" s="80">
        <v>10</v>
      </c>
      <c r="L33" s="80">
        <v>11</v>
      </c>
      <c r="M33" s="80">
        <v>12</v>
      </c>
      <c r="N33" s="80">
        <v>13</v>
      </c>
      <c r="O33" s="80">
        <v>14</v>
      </c>
      <c r="P33" s="80">
        <v>15</v>
      </c>
      <c r="Q33" s="80">
        <v>16</v>
      </c>
    </row>
    <row r="34" spans="1:17">
      <c r="A34" s="190"/>
      <c r="B34" s="191"/>
      <c r="C34" s="73">
        <v>17.899999999999999</v>
      </c>
      <c r="D34" s="73">
        <f>28.7+19.3+5+1</f>
        <v>54</v>
      </c>
      <c r="E34" s="73">
        <v>2</v>
      </c>
      <c r="F34" s="73"/>
      <c r="G34" s="73"/>
      <c r="H34" s="73"/>
      <c r="I34" s="73"/>
      <c r="J34" s="73">
        <f>2.9</f>
        <v>2.9</v>
      </c>
      <c r="K34" s="73"/>
      <c r="L34" s="73"/>
      <c r="M34" s="73"/>
      <c r="N34" s="73"/>
      <c r="O34" s="73"/>
      <c r="P34" s="73"/>
      <c r="Q34" s="73">
        <f>0.3+0.8+0.4</f>
        <v>1.5</v>
      </c>
    </row>
    <row r="35" spans="1:17" s="2" customForma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s="2" customFormat="1">
      <c r="A36" s="182" t="s">
        <v>244</v>
      </c>
      <c r="B36"/>
      <c r="C36"/>
      <c r="D36"/>
      <c r="E36"/>
      <c r="F36" s="183"/>
      <c r="G36" s="183"/>
      <c r="H36" s="163"/>
      <c r="I36"/>
      <c r="J36"/>
      <c r="K36"/>
      <c r="L36"/>
      <c r="M36" s="184">
        <v>0.96127437517165626</v>
      </c>
      <c r="N36" s="164" t="s">
        <v>245</v>
      </c>
      <c r="O36"/>
      <c r="P36"/>
      <c r="Q36"/>
    </row>
    <row r="37" spans="1:17" s="2" customForma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</row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98" priority="3" stopIfTrue="1" operator="equal">
      <formula>0</formula>
    </cfRule>
  </conditionalFormatting>
  <conditionalFormatting sqref="O23:O25">
    <cfRule type="cellIs" dxfId="97" priority="2" stopIfTrue="1" operator="equal">
      <formula>0</formula>
    </cfRule>
  </conditionalFormatting>
  <conditionalFormatting sqref="L23:L25">
    <cfRule type="cellIs" dxfId="9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92D050"/>
  </sheetPr>
  <dimension ref="A1:V37"/>
  <sheetViews>
    <sheetView workbookViewId="0">
      <selection activeCell="S16" sqref="S16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260.7</v>
      </c>
      <c r="B10" s="276"/>
      <c r="C10" s="277"/>
      <c r="D10" s="53">
        <f>H26+H10</f>
        <v>260.7</v>
      </c>
      <c r="E10" s="55">
        <f>IFERROR((D10*100)/A10,0)</f>
        <v>100</v>
      </c>
      <c r="F10" s="19">
        <v>7181</v>
      </c>
      <c r="G10" s="56">
        <f>IFERROR((A10/F10*10000),0)</f>
        <v>363.04135914218068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42</v>
      </c>
      <c r="I20" s="38"/>
      <c r="J20" s="38"/>
      <c r="K20" s="38"/>
      <c r="L20" s="26"/>
      <c r="M20" s="202">
        <f t="shared" si="0"/>
        <v>42</v>
      </c>
      <c r="N20" s="203"/>
      <c r="O20" s="245">
        <v>42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12.2</v>
      </c>
      <c r="F24" s="40">
        <v>0</v>
      </c>
      <c r="G24" s="40">
        <v>0</v>
      </c>
      <c r="H24" s="40">
        <v>218.7</v>
      </c>
      <c r="I24" s="40">
        <v>12.9</v>
      </c>
      <c r="J24" s="40">
        <v>0</v>
      </c>
      <c r="K24" s="40">
        <v>0</v>
      </c>
      <c r="L24" s="40">
        <v>1</v>
      </c>
      <c r="M24" s="202">
        <f t="shared" si="0"/>
        <v>244.79999999999998</v>
      </c>
      <c r="N24" s="203"/>
      <c r="O24" s="306">
        <v>244.79999999999998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12.2</v>
      </c>
      <c r="F26" s="41">
        <f t="shared" si="3"/>
        <v>0</v>
      </c>
      <c r="G26" s="41">
        <f t="shared" si="3"/>
        <v>0</v>
      </c>
      <c r="H26" s="41">
        <f t="shared" si="3"/>
        <v>260.7</v>
      </c>
      <c r="I26" s="41">
        <f t="shared" si="3"/>
        <v>12.9</v>
      </c>
      <c r="J26" s="41">
        <f t="shared" si="3"/>
        <v>0</v>
      </c>
      <c r="K26" s="41">
        <f t="shared" si="3"/>
        <v>0</v>
      </c>
      <c r="L26" s="67">
        <f>SUM(L18:L25)</f>
        <v>1</v>
      </c>
      <c r="M26" s="233">
        <f>SUM(M18:N25)</f>
        <v>286.79999999999995</v>
      </c>
      <c r="N26" s="234"/>
      <c r="O26" s="235">
        <f>SUM(O18:P25)</f>
        <v>286.79999999999995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5.4031471939841254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95" priority="3" stopIfTrue="1" operator="equal">
      <formula>0</formula>
    </cfRule>
  </conditionalFormatting>
  <conditionalFormatting sqref="O23:O25">
    <cfRule type="cellIs" dxfId="94" priority="2" stopIfTrue="1" operator="equal">
      <formula>0</formula>
    </cfRule>
  </conditionalFormatting>
  <conditionalFormatting sqref="L23:L25">
    <cfRule type="cellIs" dxfId="93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92D050"/>
  </sheetPr>
  <dimension ref="A1:V37"/>
  <sheetViews>
    <sheetView workbookViewId="0">
      <selection activeCell="E43" sqref="E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31999.827000000001</v>
      </c>
      <c r="B10" s="276"/>
      <c r="C10" s="277"/>
      <c r="D10" s="53">
        <f>H26+H10</f>
        <v>440.47999999999996</v>
      </c>
      <c r="E10" s="55">
        <f>IFERROR((D10*100)/A10,0)</f>
        <v>1.3765074417433567</v>
      </c>
      <c r="F10" s="19">
        <v>18215</v>
      </c>
      <c r="G10" s="56">
        <f>IFERROR((A10/F10*10000),0)</f>
        <v>17567.843535547629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13.117000000000001</v>
      </c>
      <c r="G19" s="38">
        <v>0.25</v>
      </c>
      <c r="H19" s="38">
        <v>17.899999999999999</v>
      </c>
      <c r="I19" s="38"/>
      <c r="J19" s="38">
        <v>5.7</v>
      </c>
      <c r="K19" s="38"/>
      <c r="L19" s="26">
        <v>8.5500000000000007</v>
      </c>
      <c r="M19" s="202">
        <f t="shared" ref="M19:M24" si="0">SUM(E19:L19)</f>
        <v>45.516999999999996</v>
      </c>
      <c r="N19" s="203"/>
      <c r="O19" s="245">
        <v>37.61</v>
      </c>
      <c r="P19" s="246"/>
      <c r="Q19" s="65">
        <f>M19-O19</f>
        <v>7.9069999999999965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11.994999999999999</v>
      </c>
      <c r="G23" s="40">
        <v>0</v>
      </c>
      <c r="H23" s="40">
        <v>422.58</v>
      </c>
      <c r="I23" s="40">
        <v>0</v>
      </c>
      <c r="J23" s="40">
        <v>0</v>
      </c>
      <c r="K23" s="40">
        <v>0</v>
      </c>
      <c r="L23" s="40">
        <v>7.9870000000000001</v>
      </c>
      <c r="M23" s="202">
        <f t="shared" si="0"/>
        <v>442.56200000000001</v>
      </c>
      <c r="N23" s="203"/>
      <c r="O23" s="306">
        <v>442.423</v>
      </c>
      <c r="P23" s="307"/>
      <c r="Q23" s="65">
        <f t="shared" si="2"/>
        <v>0.13900000000001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25.112000000000002</v>
      </c>
      <c r="G26" s="41">
        <f t="shared" si="3"/>
        <v>0.25</v>
      </c>
      <c r="H26" s="41">
        <f t="shared" si="3"/>
        <v>440.47999999999996</v>
      </c>
      <c r="I26" s="41">
        <f t="shared" si="3"/>
        <v>0</v>
      </c>
      <c r="J26" s="41">
        <f t="shared" si="3"/>
        <v>5.7</v>
      </c>
      <c r="K26" s="41">
        <f t="shared" si="3"/>
        <v>0</v>
      </c>
      <c r="L26" s="67">
        <f>SUM(L18:L25)</f>
        <v>16.536999999999999</v>
      </c>
      <c r="M26" s="233">
        <f>SUM(M18:N25)</f>
        <v>488.07900000000001</v>
      </c>
      <c r="N26" s="234"/>
      <c r="O26" s="235">
        <f>SUM(O18:P25)</f>
        <v>480.03300000000002</v>
      </c>
      <c r="P26" s="236"/>
      <c r="Q26" s="65">
        <f>M26-O26</f>
        <v>8.0459999999999923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4.4633543782596767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92" priority="3" stopIfTrue="1" operator="equal">
      <formula>0</formula>
    </cfRule>
  </conditionalFormatting>
  <conditionalFormatting sqref="O23:O25">
    <cfRule type="cellIs" dxfId="91" priority="2" stopIfTrue="1" operator="equal">
      <formula>0</formula>
    </cfRule>
  </conditionalFormatting>
  <conditionalFormatting sqref="L23:L25">
    <cfRule type="cellIs" dxfId="9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92D050"/>
  </sheetPr>
  <dimension ref="A1:V37"/>
  <sheetViews>
    <sheetView workbookViewId="0">
      <selection activeCell="E13" sqref="E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36770.699999999997</v>
      </c>
      <c r="B10" s="276"/>
      <c r="C10" s="277"/>
      <c r="D10" s="53">
        <f>H26+H10</f>
        <v>834.09999999999991</v>
      </c>
      <c r="E10" s="55">
        <f>IFERROR((D10*100)/A10,0)</f>
        <v>2.268382162972149</v>
      </c>
      <c r="F10" s="19">
        <v>18358</v>
      </c>
      <c r="G10" s="56">
        <f>IFERROR((A10/F10*10000),0)</f>
        <v>20029.796274103934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41</v>
      </c>
      <c r="F23" s="40">
        <v>0</v>
      </c>
      <c r="G23" s="40">
        <v>0</v>
      </c>
      <c r="H23" s="40">
        <v>693.9</v>
      </c>
      <c r="I23" s="40">
        <v>0</v>
      </c>
      <c r="J23" s="40">
        <v>97.4</v>
      </c>
      <c r="K23" s="40">
        <v>0</v>
      </c>
      <c r="L23" s="40">
        <v>0.2</v>
      </c>
      <c r="M23" s="202">
        <f t="shared" si="0"/>
        <v>832.5</v>
      </c>
      <c r="N23" s="203"/>
      <c r="O23" s="306">
        <v>832.5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140.19999999999999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140.19999999999999</v>
      </c>
      <c r="N24" s="203"/>
      <c r="O24" s="306">
        <v>140.19999999999999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41</v>
      </c>
      <c r="F26" s="41">
        <f t="shared" si="3"/>
        <v>0</v>
      </c>
      <c r="G26" s="41">
        <f t="shared" si="3"/>
        <v>0</v>
      </c>
      <c r="H26" s="41">
        <f t="shared" si="3"/>
        <v>834.09999999999991</v>
      </c>
      <c r="I26" s="41">
        <f t="shared" si="3"/>
        <v>0</v>
      </c>
      <c r="J26" s="41">
        <f t="shared" si="3"/>
        <v>97.4</v>
      </c>
      <c r="K26" s="41">
        <f t="shared" si="3"/>
        <v>0</v>
      </c>
      <c r="L26" s="67">
        <f>SUM(L18:L25)</f>
        <v>0.2</v>
      </c>
      <c r="M26" s="233">
        <f>SUM(M18:N25)</f>
        <v>972.7</v>
      </c>
      <c r="N26" s="234"/>
      <c r="O26" s="235">
        <f>SUM(O18:P25)</f>
        <v>972.7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8.2525329556596585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89" priority="3" stopIfTrue="1" operator="equal">
      <formula>0</formula>
    </cfRule>
  </conditionalFormatting>
  <conditionalFormatting sqref="O23:O25">
    <cfRule type="cellIs" dxfId="88" priority="2" stopIfTrue="1" operator="equal">
      <formula>0</formula>
    </cfRule>
  </conditionalFormatting>
  <conditionalFormatting sqref="L23:L25">
    <cfRule type="cellIs" dxfId="87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92D050"/>
  </sheetPr>
  <dimension ref="A1:V37"/>
  <sheetViews>
    <sheetView workbookViewId="0">
      <selection activeCell="D43" sqref="D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299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44862.8</v>
      </c>
      <c r="B10" s="276"/>
      <c r="C10" s="277"/>
      <c r="D10" s="53">
        <f>H26+H10</f>
        <v>209.34768</v>
      </c>
      <c r="E10" s="55">
        <f>IFERROR((D10*100)/A10,0)</f>
        <v>0.46663979956667884</v>
      </c>
      <c r="F10" s="19">
        <v>38640</v>
      </c>
      <c r="G10" s="56">
        <f>IFERROR((A10/F10*10000),0)</f>
        <v>11610.455486542443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156.95802</v>
      </c>
      <c r="I18" s="39"/>
      <c r="J18" s="38"/>
      <c r="K18" s="38"/>
      <c r="L18" s="26"/>
      <c r="M18" s="202">
        <f>SUM(E18:L18)</f>
        <v>156.95802</v>
      </c>
      <c r="N18" s="203"/>
      <c r="O18" s="304">
        <f>SUM(A34:Q34)</f>
        <v>156.95802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8.7998899999999995</v>
      </c>
      <c r="I19" s="38"/>
      <c r="J19" s="38"/>
      <c r="K19" s="38"/>
      <c r="L19" s="26"/>
      <c r="M19" s="202">
        <f t="shared" ref="M19:M24" si="0">SUM(E19:L19)</f>
        <v>8.7998899999999995</v>
      </c>
      <c r="N19" s="203"/>
      <c r="O19" s="245">
        <v>8.7998899999999995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28.324999999999999</v>
      </c>
      <c r="I20" s="38"/>
      <c r="J20" s="38"/>
      <c r="K20" s="38"/>
      <c r="L20" s="26"/>
      <c r="M20" s="202">
        <f t="shared" si="0"/>
        <v>28.324999999999999</v>
      </c>
      <c r="N20" s="203"/>
      <c r="O20" s="245">
        <v>28.324999999999999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>
        <v>15.26477</v>
      </c>
      <c r="I21" s="38"/>
      <c r="J21" s="38"/>
      <c r="K21" s="38"/>
      <c r="L21" s="26"/>
      <c r="M21" s="202">
        <f t="shared" si="0"/>
        <v>15.26477</v>
      </c>
      <c r="N21" s="203"/>
      <c r="O21" s="245">
        <v>15.26477</v>
      </c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0</v>
      </c>
      <c r="H26" s="41">
        <f t="shared" si="3"/>
        <v>209.34768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67">
        <f>SUM(L18:L25)</f>
        <v>0</v>
      </c>
      <c r="M26" s="233">
        <f>SUM(M18:N25)</f>
        <v>209.34768</v>
      </c>
      <c r="N26" s="234"/>
      <c r="O26" s="235">
        <f>SUM(O18:P25)</f>
        <v>209.34768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93.572270000000003</v>
      </c>
      <c r="D34" s="73">
        <v>24.085609999999999</v>
      </c>
      <c r="E34" s="73">
        <v>3.5939999999999999</v>
      </c>
      <c r="F34" s="73">
        <v>0</v>
      </c>
      <c r="G34" s="73">
        <v>0</v>
      </c>
      <c r="H34" s="73">
        <v>0</v>
      </c>
      <c r="I34" s="73">
        <v>0</v>
      </c>
      <c r="J34" s="73">
        <v>9.4928699999999999</v>
      </c>
      <c r="K34" s="73">
        <v>0</v>
      </c>
      <c r="L34" s="73">
        <v>0</v>
      </c>
      <c r="M34" s="73">
        <v>0</v>
      </c>
      <c r="N34" s="73">
        <v>0</v>
      </c>
      <c r="O34" s="73">
        <v>1.0268600000000001</v>
      </c>
      <c r="P34" s="73">
        <v>1.8700000000000001E-2</v>
      </c>
      <c r="Q34" s="73">
        <v>25.16771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1.1775362318840581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86" priority="3" stopIfTrue="1" operator="equal">
      <formula>0</formula>
    </cfRule>
  </conditionalFormatting>
  <conditionalFormatting sqref="O23:O25">
    <cfRule type="cellIs" dxfId="85" priority="2" stopIfTrue="1" operator="equal">
      <formula>0</formula>
    </cfRule>
  </conditionalFormatting>
  <conditionalFormatting sqref="L23:L25">
    <cfRule type="cellIs" dxfId="84" priority="1" stopIfTrue="1" operator="equal">
      <formula>0</formula>
    </cfRule>
  </conditionalFormatting>
  <hyperlinks>
    <hyperlink ref="A17" r:id="rId1" display="Vasario 16-osios g. 27, 35185 Panevėžys, (8-45) 58 29 51/58, faks.58 29 65, el. svietimas@panrs.lt" xr:uid="{00000000-0004-0000-2300-000000000000}"/>
  </hyperlinks>
  <pageMargins left="0.75" right="0.75" top="1" bottom="1" header="0.5" footer="0.5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92D050"/>
  </sheetPr>
  <dimension ref="A1:V37"/>
  <sheetViews>
    <sheetView workbookViewId="0">
      <selection activeCell="L13" sqref="L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120656.3</v>
      </c>
      <c r="B10" s="276"/>
      <c r="C10" s="277"/>
      <c r="D10" s="53">
        <f>H26+H10</f>
        <v>4319.8230000000003</v>
      </c>
      <c r="E10" s="55">
        <f>IFERROR((D10*100)/A10,0)</f>
        <v>3.5802713990069317</v>
      </c>
      <c r="F10" s="19">
        <v>92944</v>
      </c>
      <c r="G10" s="56">
        <f>IFERROR((A10/F10*10000),0)</f>
        <v>12981.612583921502</v>
      </c>
      <c r="H10" s="34">
        <f>209.8+53+93.75</f>
        <v>356.55</v>
      </c>
      <c r="I10" s="38">
        <f>209.8+7.629+20.443</f>
        <v>237.87200000000001</v>
      </c>
      <c r="J10" s="38"/>
      <c r="K10" s="38"/>
      <c r="L10" s="38"/>
      <c r="M10" s="38"/>
      <c r="N10" s="38"/>
      <c r="O10" s="38"/>
      <c r="P10" s="57">
        <f>H10+J10+L10+N10</f>
        <v>356.55</v>
      </c>
      <c r="Q10" s="57">
        <f>I10+K10+M10+O10</f>
        <v>237.87200000000001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f>10+10.876+6.2+1.5</f>
        <v>28.575999999999997</v>
      </c>
      <c r="G19" s="38">
        <f>1.194+0.186+8.472+3.2+0.611+0.449</f>
        <v>14.112</v>
      </c>
      <c r="H19" s="38">
        <f>9.125+19.175+8.45+2.65+13.8+7+0.29+9.465+3.5+314+5.5+3.4+1.9+7.1+4.8+2.8+10.38+4.12+366+4.6+12.37+7.31+5.7+9.233+4.71+20.135+29.79+7.32+4+13.55</f>
        <v>912.17299999999989</v>
      </c>
      <c r="I19" s="38"/>
      <c r="J19" s="38">
        <f>55+15.034+31+202+149+30.38</f>
        <v>482.41399999999999</v>
      </c>
      <c r="K19" s="38">
        <f>4.7</f>
        <v>4.7</v>
      </c>
      <c r="L19" s="26">
        <f>2.245+4.17+178.65+205.2+10+20+1.075+16+0.926+940+1.6+0.992+2.2+3+8.2+1+6.7+2.3+198+2.66+3.255+0.54+9.1+0.194+1.441+17.1+100+6.012</f>
        <v>1742.56</v>
      </c>
      <c r="M19" s="202">
        <f t="shared" ref="M19:M24" si="0">SUM(E19:L19)</f>
        <v>3184.5349999999999</v>
      </c>
      <c r="N19" s="203"/>
      <c r="O19" s="245">
        <f>9.87+22.959+245.444+3.65+212.1+17+2.8+15.034+1.01+25.651+12.898+1285+4.392+2.5+10.1+12.2+3.6+16.97+6.42+766+4.6+16.236+7.85+14.8+0.194+22.431+27.4+20.584+178.79+39.2+104+19.562</f>
        <v>3131.2449999999994</v>
      </c>
      <c r="P19" s="246"/>
      <c r="Q19" s="65">
        <f>M19-O19</f>
        <v>53.290000000000418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26.1</v>
      </c>
      <c r="F23" s="40">
        <v>10.199999999999999</v>
      </c>
      <c r="G23" s="40">
        <v>17.899999999999999</v>
      </c>
      <c r="H23" s="40">
        <v>2568.3000000000002</v>
      </c>
      <c r="I23" s="40">
        <v>67.400000000000006</v>
      </c>
      <c r="J23" s="40">
        <v>73.8</v>
      </c>
      <c r="K23" s="40">
        <v>0</v>
      </c>
      <c r="L23" s="40">
        <v>92.5</v>
      </c>
      <c r="M23" s="202">
        <f t="shared" si="0"/>
        <v>2856.2000000000003</v>
      </c>
      <c r="N23" s="203"/>
      <c r="O23" s="306">
        <v>2844.6</v>
      </c>
      <c r="P23" s="307"/>
      <c r="Q23" s="65">
        <f t="shared" si="2"/>
        <v>11.600000000000364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364.85</v>
      </c>
      <c r="F24" s="40">
        <v>0</v>
      </c>
      <c r="G24" s="40">
        <v>1647.82</v>
      </c>
      <c r="H24" s="40">
        <v>482.8</v>
      </c>
      <c r="I24" s="40">
        <v>41.1</v>
      </c>
      <c r="J24" s="40">
        <v>14.69</v>
      </c>
      <c r="K24" s="40">
        <v>0</v>
      </c>
      <c r="L24" s="40">
        <v>4.43</v>
      </c>
      <c r="M24" s="202">
        <f t="shared" si="0"/>
        <v>2555.69</v>
      </c>
      <c r="N24" s="203"/>
      <c r="O24" s="306">
        <v>2555.6600000000008</v>
      </c>
      <c r="P24" s="307"/>
      <c r="Q24" s="65">
        <f t="shared" si="2"/>
        <v>2.9999999999290594E-2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390.95000000000005</v>
      </c>
      <c r="F26" s="41">
        <f t="shared" si="3"/>
        <v>38.775999999999996</v>
      </c>
      <c r="G26" s="41">
        <f t="shared" si="3"/>
        <v>1679.8319999999999</v>
      </c>
      <c r="H26" s="41">
        <f t="shared" si="3"/>
        <v>3963.2730000000001</v>
      </c>
      <c r="I26" s="41">
        <f t="shared" si="3"/>
        <v>108.5</v>
      </c>
      <c r="J26" s="41">
        <f t="shared" si="3"/>
        <v>570.904</v>
      </c>
      <c r="K26" s="41">
        <f t="shared" si="3"/>
        <v>4.7</v>
      </c>
      <c r="L26" s="67">
        <f>SUM(L18:L25)</f>
        <v>1839.49</v>
      </c>
      <c r="M26" s="233">
        <f>SUM(M18:N25)</f>
        <v>8596.4250000000011</v>
      </c>
      <c r="N26" s="234"/>
      <c r="O26" s="235">
        <f>SUM(O18:P25)</f>
        <v>8531.505000000001</v>
      </c>
      <c r="P26" s="236"/>
      <c r="Q26" s="65">
        <f>M26-O26</f>
        <v>64.920000000000073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5.0105439834739194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83" priority="3" stopIfTrue="1" operator="equal">
      <formula>0</formula>
    </cfRule>
  </conditionalFormatting>
  <conditionalFormatting sqref="O23:O25">
    <cfRule type="cellIs" dxfId="82" priority="2" stopIfTrue="1" operator="equal">
      <formula>0</formula>
    </cfRule>
  </conditionalFormatting>
  <conditionalFormatting sqref="L23:L25">
    <cfRule type="cellIs" dxfId="8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92D050"/>
  </sheetPr>
  <dimension ref="A1:V37"/>
  <sheetViews>
    <sheetView workbookViewId="0">
      <selection activeCell="E42" sqref="E42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34351.300000000003</v>
      </c>
      <c r="B10" s="276"/>
      <c r="C10" s="277"/>
      <c r="D10" s="53">
        <f>H26+H10</f>
        <v>817.9</v>
      </c>
      <c r="E10" s="55">
        <f>IFERROR((D10*100)/A10,0)</f>
        <v>2.3809870368807</v>
      </c>
      <c r="F10" s="19">
        <v>22816</v>
      </c>
      <c r="G10" s="56">
        <f>IFERROR((A10/F10*10000),0)</f>
        <v>15055.794179523144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31</v>
      </c>
      <c r="I19" s="38"/>
      <c r="J19" s="38"/>
      <c r="K19" s="38"/>
      <c r="L19" s="26">
        <v>20.7</v>
      </c>
      <c r="M19" s="202">
        <f t="shared" ref="M19:M24" si="0">SUM(E19:L19)</f>
        <v>51.7</v>
      </c>
      <c r="N19" s="203"/>
      <c r="O19" s="245">
        <v>51.7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148</v>
      </c>
      <c r="I20" s="38"/>
      <c r="J20" s="38"/>
      <c r="K20" s="38"/>
      <c r="L20" s="26">
        <v>601</v>
      </c>
      <c r="M20" s="202">
        <f t="shared" si="0"/>
        <v>749</v>
      </c>
      <c r="N20" s="203"/>
      <c r="O20" s="245">
        <v>749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71.400000000000006</v>
      </c>
      <c r="H24" s="40">
        <v>638.9</v>
      </c>
      <c r="I24" s="40">
        <v>7.2</v>
      </c>
      <c r="J24" s="40">
        <v>207.2</v>
      </c>
      <c r="K24" s="40">
        <v>0</v>
      </c>
      <c r="L24" s="40">
        <v>1.8</v>
      </c>
      <c r="M24" s="202">
        <f t="shared" si="0"/>
        <v>926.5</v>
      </c>
      <c r="N24" s="203"/>
      <c r="O24" s="306">
        <v>926.50000000000011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71.400000000000006</v>
      </c>
      <c r="H26" s="41">
        <f t="shared" si="3"/>
        <v>817.9</v>
      </c>
      <c r="I26" s="41">
        <f t="shared" si="3"/>
        <v>7.2</v>
      </c>
      <c r="J26" s="41">
        <f t="shared" si="3"/>
        <v>207.2</v>
      </c>
      <c r="K26" s="41">
        <f t="shared" si="3"/>
        <v>0</v>
      </c>
      <c r="L26" s="67">
        <f>SUM(L18:L25)</f>
        <v>623.5</v>
      </c>
      <c r="M26" s="233">
        <f>SUM(M18:N25)</f>
        <v>1727.2</v>
      </c>
      <c r="N26" s="234"/>
      <c r="O26" s="235">
        <f>SUM(O18:P25)</f>
        <v>1727.2000000000003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5.2769985974754556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80" priority="3" stopIfTrue="1" operator="equal">
      <formula>0</formula>
    </cfRule>
  </conditionalFormatting>
  <conditionalFormatting sqref="O23:O25">
    <cfRule type="cellIs" dxfId="79" priority="2" stopIfTrue="1" operator="equal">
      <formula>0</formula>
    </cfRule>
  </conditionalFormatting>
  <conditionalFormatting sqref="L23:L25">
    <cfRule type="cellIs" dxfId="7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92D050"/>
  </sheetPr>
  <dimension ref="A1:V37"/>
  <sheetViews>
    <sheetView workbookViewId="0">
      <selection activeCell="D13" sqref="D1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60412.5</v>
      </c>
      <c r="B10" s="276"/>
      <c r="C10" s="277"/>
      <c r="D10" s="53">
        <f>H26+H10</f>
        <v>1918.63</v>
      </c>
      <c r="E10" s="55">
        <f>IFERROR((D10*100)/A10,0)</f>
        <v>3.1758824746534242</v>
      </c>
      <c r="F10" s="19">
        <v>32635</v>
      </c>
      <c r="G10" s="56">
        <f>IFERROR((A10/F10*10000),0)</f>
        <v>18511.56733568255</v>
      </c>
      <c r="H10" s="34">
        <v>1132.2</v>
      </c>
      <c r="I10" s="38">
        <v>1132.2</v>
      </c>
      <c r="J10" s="38">
        <v>563</v>
      </c>
      <c r="K10" s="38">
        <v>563</v>
      </c>
      <c r="L10" s="38"/>
      <c r="M10" s="38"/>
      <c r="N10" s="38"/>
      <c r="O10" s="38"/>
      <c r="P10" s="57">
        <f>H10+J10+L10+N10</f>
        <v>1695.2</v>
      </c>
      <c r="Q10" s="57">
        <f>I10+K10+M10+O10</f>
        <v>1695.2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3.8</v>
      </c>
      <c r="I19" s="38"/>
      <c r="J19" s="38"/>
      <c r="K19" s="38"/>
      <c r="L19" s="26"/>
      <c r="M19" s="202">
        <f t="shared" ref="M19:M24" si="0">SUM(E19:L19)</f>
        <v>3.8</v>
      </c>
      <c r="N19" s="203"/>
      <c r="O19" s="245">
        <v>3.8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>
        <v>4.5</v>
      </c>
      <c r="H20" s="38">
        <v>272.73</v>
      </c>
      <c r="I20" s="38"/>
      <c r="J20" s="38">
        <v>26.82</v>
      </c>
      <c r="K20" s="38"/>
      <c r="L20" s="26">
        <v>47.61</v>
      </c>
      <c r="M20" s="202">
        <f t="shared" si="0"/>
        <v>351.66</v>
      </c>
      <c r="N20" s="203"/>
      <c r="O20" s="245">
        <v>351.49</v>
      </c>
      <c r="P20" s="246"/>
      <c r="Q20" s="65">
        <f t="shared" ref="Q20:Q25" si="2">M20-O20</f>
        <v>0.17000000000001592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>
        <v>5.83</v>
      </c>
      <c r="G21" s="38"/>
      <c r="H21" s="38">
        <v>14.2</v>
      </c>
      <c r="I21" s="38"/>
      <c r="J21" s="38"/>
      <c r="K21" s="38"/>
      <c r="L21" s="26">
        <v>6.58</v>
      </c>
      <c r="M21" s="202">
        <f t="shared" si="0"/>
        <v>26.61</v>
      </c>
      <c r="N21" s="203"/>
      <c r="O21" s="245">
        <v>25.53</v>
      </c>
      <c r="P21" s="246"/>
      <c r="Q21" s="65">
        <f t="shared" si="2"/>
        <v>1.0799999999999983</v>
      </c>
      <c r="R21" s="66" t="str">
        <f t="shared" si="1"/>
        <v>Nepanaudotos lėšos</v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28.2</v>
      </c>
      <c r="H23" s="40">
        <v>495.7</v>
      </c>
      <c r="I23" s="40">
        <v>34.700000000000003</v>
      </c>
      <c r="J23" s="40">
        <v>0</v>
      </c>
      <c r="K23" s="40">
        <v>0</v>
      </c>
      <c r="L23" s="40">
        <v>1.6</v>
      </c>
      <c r="M23" s="202">
        <f t="shared" si="0"/>
        <v>560.20000000000005</v>
      </c>
      <c r="N23" s="203"/>
      <c r="O23" s="306">
        <v>560.20000000000005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5.83</v>
      </c>
      <c r="G26" s="41">
        <f t="shared" si="3"/>
        <v>32.700000000000003</v>
      </c>
      <c r="H26" s="41">
        <f t="shared" si="3"/>
        <v>786.43000000000006</v>
      </c>
      <c r="I26" s="41">
        <f t="shared" si="3"/>
        <v>34.700000000000003</v>
      </c>
      <c r="J26" s="41">
        <f t="shared" si="3"/>
        <v>26.82</v>
      </c>
      <c r="K26" s="41">
        <f t="shared" si="3"/>
        <v>0</v>
      </c>
      <c r="L26" s="67">
        <f>SUM(L18:L25)</f>
        <v>55.79</v>
      </c>
      <c r="M26" s="233">
        <f>SUM(M18:N25)</f>
        <v>942.2700000000001</v>
      </c>
      <c r="N26" s="234"/>
      <c r="O26" s="235">
        <f>SUM(O18:P25)</f>
        <v>941.0200000000001</v>
      </c>
      <c r="P26" s="236"/>
      <c r="Q26" s="65">
        <f>M26-O26</f>
        <v>1.25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3.5391450896277004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77" priority="3" stopIfTrue="1" operator="equal">
      <formula>0</formula>
    </cfRule>
  </conditionalFormatting>
  <conditionalFormatting sqref="O23:O25">
    <cfRule type="cellIs" dxfId="76" priority="2" stopIfTrue="1" operator="equal">
      <formula>0</formula>
    </cfRule>
  </conditionalFormatting>
  <conditionalFormatting sqref="L23:L25">
    <cfRule type="cellIs" dxfId="75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</sheetPr>
  <dimension ref="A1:U69"/>
  <sheetViews>
    <sheetView workbookViewId="0">
      <selection activeCell="T55" sqref="T55"/>
    </sheetView>
  </sheetViews>
  <sheetFormatPr defaultRowHeight="15.75"/>
  <cols>
    <col min="1" max="1" width="2.625" customWidth="1"/>
    <col min="2" max="2" width="13.75" customWidth="1"/>
    <col min="3" max="3" width="8.375" customWidth="1"/>
    <col min="4" max="20" width="6" customWidth="1"/>
    <col min="21" max="21" width="5.5" customWidth="1"/>
  </cols>
  <sheetData>
    <row r="1" spans="1:21" ht="13.5" customHeight="1">
      <c r="A1" s="293" t="s">
        <v>329</v>
      </c>
      <c r="B1" s="294"/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</row>
    <row r="2" spans="1:21" ht="2.25" customHeight="1">
      <c r="A2" s="79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1:21" ht="16.5" customHeight="1">
      <c r="A3" s="295" t="s">
        <v>330</v>
      </c>
      <c r="B3" s="295"/>
      <c r="C3" s="295"/>
      <c r="D3" s="295"/>
      <c r="E3" s="295"/>
      <c r="F3" s="295"/>
      <c r="G3" s="295"/>
      <c r="H3" s="295"/>
      <c r="I3" s="295"/>
      <c r="J3" s="295"/>
      <c r="K3" s="295"/>
      <c r="L3" s="295"/>
      <c r="M3" s="295"/>
      <c r="N3" s="295"/>
      <c r="O3" s="295"/>
    </row>
    <row r="4" spans="1:21">
      <c r="A4" s="296" t="s">
        <v>0</v>
      </c>
      <c r="B4" s="297" t="s">
        <v>252</v>
      </c>
      <c r="C4" s="298" t="s">
        <v>208</v>
      </c>
      <c r="D4" s="301" t="s">
        <v>253</v>
      </c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81"/>
    </row>
    <row r="5" spans="1:21" ht="27.75" customHeight="1">
      <c r="A5" s="296"/>
      <c r="B5" s="297"/>
      <c r="C5" s="299"/>
      <c r="D5" s="287" t="s">
        <v>226</v>
      </c>
      <c r="E5" s="287" t="s">
        <v>227</v>
      </c>
      <c r="F5" s="287" t="s">
        <v>228</v>
      </c>
      <c r="G5" s="287" t="s">
        <v>229</v>
      </c>
      <c r="H5" s="287" t="s">
        <v>230</v>
      </c>
      <c r="I5" s="287" t="s">
        <v>231</v>
      </c>
      <c r="J5" s="291" t="s">
        <v>254</v>
      </c>
      <c r="K5" s="292"/>
      <c r="L5" s="272" t="s">
        <v>233</v>
      </c>
      <c r="M5" s="273"/>
      <c r="N5" s="274"/>
      <c r="O5" s="287" t="s">
        <v>234</v>
      </c>
      <c r="P5" s="287" t="s">
        <v>235</v>
      </c>
      <c r="Q5" s="287" t="s">
        <v>236</v>
      </c>
      <c r="R5" s="287" t="s">
        <v>237</v>
      </c>
      <c r="S5" s="287" t="s">
        <v>238</v>
      </c>
      <c r="T5" s="289" t="s">
        <v>207</v>
      </c>
      <c r="U5" s="81"/>
    </row>
    <row r="6" spans="1:21" ht="61.5" customHeight="1">
      <c r="A6" s="296"/>
      <c r="B6" s="297"/>
      <c r="C6" s="300"/>
      <c r="D6" s="288"/>
      <c r="E6" s="288"/>
      <c r="F6" s="288"/>
      <c r="G6" s="288"/>
      <c r="H6" s="288"/>
      <c r="I6" s="288"/>
      <c r="J6" s="83" t="s">
        <v>255</v>
      </c>
      <c r="K6" s="83" t="s">
        <v>240</v>
      </c>
      <c r="L6" s="82" t="s">
        <v>241</v>
      </c>
      <c r="M6" s="82" t="s">
        <v>256</v>
      </c>
      <c r="N6" s="82" t="s">
        <v>257</v>
      </c>
      <c r="O6" s="288"/>
      <c r="P6" s="288"/>
      <c r="Q6" s="288"/>
      <c r="R6" s="288"/>
      <c r="S6" s="288"/>
      <c r="T6" s="290"/>
      <c r="U6" s="81"/>
    </row>
    <row r="7" spans="1:21" ht="12" customHeight="1">
      <c r="A7" s="80">
        <v>1</v>
      </c>
      <c r="B7" s="80">
        <v>2</v>
      </c>
      <c r="C7" s="80">
        <v>3</v>
      </c>
      <c r="D7" s="80">
        <v>4</v>
      </c>
      <c r="E7" s="80">
        <v>5</v>
      </c>
      <c r="F7" s="80">
        <v>6</v>
      </c>
      <c r="G7" s="80">
        <v>7</v>
      </c>
      <c r="H7" s="80">
        <v>8</v>
      </c>
      <c r="I7" s="80">
        <v>9</v>
      </c>
      <c r="J7" s="80">
        <v>10</v>
      </c>
      <c r="K7" s="80">
        <v>11</v>
      </c>
      <c r="L7" s="80">
        <v>12</v>
      </c>
      <c r="M7" s="80">
        <v>13</v>
      </c>
      <c r="N7" s="80">
        <v>14</v>
      </c>
      <c r="O7" s="80">
        <v>15</v>
      </c>
      <c r="P7" s="80">
        <v>16</v>
      </c>
      <c r="Q7" s="80">
        <v>17</v>
      </c>
      <c r="R7" s="80">
        <v>18</v>
      </c>
      <c r="S7" s="80">
        <v>19</v>
      </c>
      <c r="T7" s="80">
        <v>20</v>
      </c>
      <c r="U7" s="84"/>
    </row>
    <row r="8" spans="1:21" ht="13.5" customHeight="1">
      <c r="A8" s="85" t="s">
        <v>24</v>
      </c>
      <c r="B8" s="86" t="s">
        <v>25</v>
      </c>
      <c r="C8" s="87">
        <f>Akmene!M18</f>
        <v>0</v>
      </c>
      <c r="D8" s="26">
        <f>Akmene!A34</f>
        <v>0</v>
      </c>
      <c r="E8" s="26">
        <f>Akmene!C34</f>
        <v>0</v>
      </c>
      <c r="F8" s="26">
        <f>Akmene!D34</f>
        <v>0</v>
      </c>
      <c r="G8" s="26">
        <f>Akmene!E34</f>
        <v>0</v>
      </c>
      <c r="H8" s="26">
        <f>Akmene!F34</f>
        <v>0</v>
      </c>
      <c r="I8" s="26">
        <f>Akmene!G34</f>
        <v>0</v>
      </c>
      <c r="J8" s="26">
        <f>Akmene!H34</f>
        <v>0</v>
      </c>
      <c r="K8" s="26">
        <f>Akmene!I34</f>
        <v>0</v>
      </c>
      <c r="L8" s="26">
        <f>Akmene!J34</f>
        <v>0</v>
      </c>
      <c r="M8" s="26">
        <f>Akmene!K34</f>
        <v>0</v>
      </c>
      <c r="N8" s="26">
        <f>Akmene!L34</f>
        <v>0</v>
      </c>
      <c r="O8" s="26">
        <f>Akmene!M34</f>
        <v>0</v>
      </c>
      <c r="P8" s="26">
        <f>Akmene!N34</f>
        <v>0</v>
      </c>
      <c r="Q8" s="26">
        <f>Akmene!O34</f>
        <v>0</v>
      </c>
      <c r="R8" s="26">
        <f>Akmene!P34</f>
        <v>0</v>
      </c>
      <c r="S8" s="26">
        <f>Akmene!Q34</f>
        <v>0</v>
      </c>
      <c r="T8" s="87">
        <f t="shared" ref="T8:T39" si="0">SUM(D8:S8)</f>
        <v>0</v>
      </c>
      <c r="U8" s="84"/>
    </row>
    <row r="9" spans="1:21" ht="13.5" customHeight="1">
      <c r="A9" s="85" t="s">
        <v>26</v>
      </c>
      <c r="B9" s="86" t="s">
        <v>27</v>
      </c>
      <c r="C9" s="87">
        <f>Alytus!M18</f>
        <v>0</v>
      </c>
      <c r="D9" s="26">
        <f>Alytus!A34</f>
        <v>0</v>
      </c>
      <c r="E9" s="26">
        <f>Alytus!C34</f>
        <v>0</v>
      </c>
      <c r="F9" s="26">
        <f>Alytus!D34</f>
        <v>0</v>
      </c>
      <c r="G9" s="26">
        <f>Alytus!E34</f>
        <v>0</v>
      </c>
      <c r="H9" s="26">
        <f>Alytus!F34</f>
        <v>0</v>
      </c>
      <c r="I9" s="26">
        <f>Alytus!G34</f>
        <v>0</v>
      </c>
      <c r="J9" s="26">
        <f>Alytus!H34</f>
        <v>0</v>
      </c>
      <c r="K9" s="26">
        <f>Alytus!I34</f>
        <v>0</v>
      </c>
      <c r="L9" s="26">
        <f>Alytus!J34</f>
        <v>0</v>
      </c>
      <c r="M9" s="26">
        <f>Alytus!K34</f>
        <v>0</v>
      </c>
      <c r="N9" s="26">
        <f>Alytus!L34</f>
        <v>0</v>
      </c>
      <c r="O9" s="26">
        <f>Alytus!M34</f>
        <v>0</v>
      </c>
      <c r="P9" s="26">
        <f>Alytus!N34</f>
        <v>0</v>
      </c>
      <c r="Q9" s="26">
        <f>Alytus!O34</f>
        <v>0</v>
      </c>
      <c r="R9" s="26">
        <f>Alytus!P34</f>
        <v>0</v>
      </c>
      <c r="S9" s="26">
        <f>Alytus!Q34</f>
        <v>0</v>
      </c>
      <c r="T9" s="87">
        <f t="shared" si="0"/>
        <v>0</v>
      </c>
      <c r="U9" s="84"/>
    </row>
    <row r="10" spans="1:21" ht="13.5" customHeight="1">
      <c r="A10" s="85" t="s">
        <v>28</v>
      </c>
      <c r="B10" s="86" t="s">
        <v>29</v>
      </c>
      <c r="C10" s="87">
        <f>Alytaus_rj!M18</f>
        <v>0</v>
      </c>
      <c r="D10" s="26">
        <f>Alytaus_rj!A34</f>
        <v>0</v>
      </c>
      <c r="E10" s="26">
        <f>Alytaus_rj!C34</f>
        <v>0</v>
      </c>
      <c r="F10" s="26">
        <f>Alytaus_rj!D34</f>
        <v>0</v>
      </c>
      <c r="G10" s="26">
        <f>Alytaus_rj!E34</f>
        <v>0</v>
      </c>
      <c r="H10" s="26">
        <f>Alytaus_rj!F34</f>
        <v>0</v>
      </c>
      <c r="I10" s="26">
        <f>Alytaus_rj!G34</f>
        <v>0</v>
      </c>
      <c r="J10" s="26">
        <f>Alytaus_rj!H34</f>
        <v>0</v>
      </c>
      <c r="K10" s="26">
        <f>Alytaus_rj!I34</f>
        <v>0</v>
      </c>
      <c r="L10" s="26">
        <f>Alytaus_rj!J34</f>
        <v>0</v>
      </c>
      <c r="M10" s="26">
        <f>Alytaus_rj!K34</f>
        <v>0</v>
      </c>
      <c r="N10" s="26">
        <f>Alytaus_rj!L34</f>
        <v>0</v>
      </c>
      <c r="O10" s="26">
        <f>Alytaus_rj!M34</f>
        <v>0</v>
      </c>
      <c r="P10" s="26">
        <f>Alytaus_rj!N34</f>
        <v>0</v>
      </c>
      <c r="Q10" s="26">
        <f>Alytaus_rj!O34</f>
        <v>0</v>
      </c>
      <c r="R10" s="26">
        <f>Alytaus_rj!P34</f>
        <v>0</v>
      </c>
      <c r="S10" s="26">
        <f>Alytaus_rj!Q34</f>
        <v>0</v>
      </c>
      <c r="T10" s="87">
        <f t="shared" si="0"/>
        <v>0</v>
      </c>
      <c r="U10" s="84"/>
    </row>
    <row r="11" spans="1:21" ht="13.5" customHeight="1">
      <c r="A11" s="85" t="s">
        <v>30</v>
      </c>
      <c r="B11" s="86" t="s">
        <v>31</v>
      </c>
      <c r="C11" s="87">
        <f>Anyksciai!M18</f>
        <v>0</v>
      </c>
      <c r="D11" s="26">
        <f>Anyksciai!A34</f>
        <v>0</v>
      </c>
      <c r="E11" s="26">
        <f>Anyksciai!C34</f>
        <v>0</v>
      </c>
      <c r="F11" s="26">
        <f>Anyksciai!D34</f>
        <v>0</v>
      </c>
      <c r="G11" s="26">
        <f>Anyksciai!E34</f>
        <v>0</v>
      </c>
      <c r="H11" s="26">
        <f>Anyksciai!F34</f>
        <v>0</v>
      </c>
      <c r="I11" s="26">
        <f>Anyksciai!G34</f>
        <v>0</v>
      </c>
      <c r="J11" s="26">
        <f>Anyksciai!H34</f>
        <v>0</v>
      </c>
      <c r="K11" s="26">
        <f>Anyksciai!I34</f>
        <v>0</v>
      </c>
      <c r="L11" s="26">
        <f>Anyksciai!J34</f>
        <v>0</v>
      </c>
      <c r="M11" s="26">
        <f>Anyksciai!K34</f>
        <v>0</v>
      </c>
      <c r="N11" s="26">
        <f>Anyksciai!L34</f>
        <v>0</v>
      </c>
      <c r="O11" s="26">
        <f>Anyksciai!M34</f>
        <v>0</v>
      </c>
      <c r="P11" s="26">
        <f>Anyksciai!N34</f>
        <v>0</v>
      </c>
      <c r="Q11" s="26">
        <f>Anyksciai!O34</f>
        <v>0</v>
      </c>
      <c r="R11" s="26">
        <f>Anyksciai!P34</f>
        <v>0</v>
      </c>
      <c r="S11" s="26">
        <f>Anyksciai!Q34</f>
        <v>0</v>
      </c>
      <c r="T11" s="87">
        <f t="shared" si="0"/>
        <v>0</v>
      </c>
      <c r="U11" s="84"/>
    </row>
    <row r="12" spans="1:21" ht="13.5" customHeight="1">
      <c r="A12" s="85" t="s">
        <v>32</v>
      </c>
      <c r="B12" s="86" t="s">
        <v>33</v>
      </c>
      <c r="C12" s="87">
        <f>Birstonas!M18</f>
        <v>0</v>
      </c>
      <c r="D12" s="26">
        <f>Birstonas!A34</f>
        <v>0</v>
      </c>
      <c r="E12" s="26">
        <f>Birstonas!C34</f>
        <v>0</v>
      </c>
      <c r="F12" s="26">
        <f>Birstonas!D34</f>
        <v>0</v>
      </c>
      <c r="G12" s="26">
        <f>Birstonas!E34</f>
        <v>0</v>
      </c>
      <c r="H12" s="26">
        <f>Birstonas!F34</f>
        <v>0</v>
      </c>
      <c r="I12" s="26">
        <f>Birstonas!G34</f>
        <v>0</v>
      </c>
      <c r="J12" s="26">
        <f>Birstonas!H34</f>
        <v>0</v>
      </c>
      <c r="K12" s="26">
        <f>Birstonas!I34</f>
        <v>0</v>
      </c>
      <c r="L12" s="26">
        <f>Birstonas!J34</f>
        <v>0</v>
      </c>
      <c r="M12" s="26">
        <f>Birstonas!K34</f>
        <v>0</v>
      </c>
      <c r="N12" s="26">
        <f>Birstonas!L34</f>
        <v>0</v>
      </c>
      <c r="O12" s="26">
        <f>Birstonas!M34</f>
        <v>0</v>
      </c>
      <c r="P12" s="26">
        <f>Birstonas!N34</f>
        <v>0</v>
      </c>
      <c r="Q12" s="26">
        <f>Birstonas!O34</f>
        <v>0</v>
      </c>
      <c r="R12" s="26">
        <f>Birstonas!P34</f>
        <v>0</v>
      </c>
      <c r="S12" s="26">
        <f>Birstonas!Q34</f>
        <v>0</v>
      </c>
      <c r="T12" s="87">
        <f t="shared" si="0"/>
        <v>0</v>
      </c>
    </row>
    <row r="13" spans="1:21" ht="13.5" customHeight="1">
      <c r="A13" s="85" t="s">
        <v>34</v>
      </c>
      <c r="B13" s="86" t="s">
        <v>35</v>
      </c>
      <c r="C13" s="87">
        <f>Birzai!M18</f>
        <v>0</v>
      </c>
      <c r="D13" s="26">
        <f>Birzai!A34</f>
        <v>0</v>
      </c>
      <c r="E13" s="26">
        <f>Birzai!C34</f>
        <v>0</v>
      </c>
      <c r="F13" s="26">
        <f>Birzai!D34</f>
        <v>0</v>
      </c>
      <c r="G13" s="26">
        <f>Birzai!E34</f>
        <v>0</v>
      </c>
      <c r="H13" s="26">
        <f>Birzai!F34</f>
        <v>0</v>
      </c>
      <c r="I13" s="26">
        <f>Birzai!G34</f>
        <v>0</v>
      </c>
      <c r="J13" s="26">
        <f>Birzai!H34</f>
        <v>0</v>
      </c>
      <c r="K13" s="26">
        <f>Birzai!I34</f>
        <v>0</v>
      </c>
      <c r="L13" s="26">
        <f>Birzai!J34</f>
        <v>0</v>
      </c>
      <c r="M13" s="26">
        <f>Birzai!K34</f>
        <v>0</v>
      </c>
      <c r="N13" s="26">
        <f>Birzai!L34</f>
        <v>0</v>
      </c>
      <c r="O13" s="26">
        <f>Birzai!M34</f>
        <v>0</v>
      </c>
      <c r="P13" s="26">
        <f>Birzai!N34</f>
        <v>0</v>
      </c>
      <c r="Q13" s="26">
        <f>Birzai!O34</f>
        <v>0</v>
      </c>
      <c r="R13" s="26">
        <f>Birzai!P34</f>
        <v>0</v>
      </c>
      <c r="S13" s="26">
        <f>Birzai!Q34</f>
        <v>0</v>
      </c>
      <c r="T13" s="87">
        <f t="shared" si="0"/>
        <v>0</v>
      </c>
    </row>
    <row r="14" spans="1:21" ht="13.5" customHeight="1">
      <c r="A14" s="85" t="s">
        <v>36</v>
      </c>
      <c r="B14" s="86" t="s">
        <v>37</v>
      </c>
      <c r="C14" s="87">
        <f>Druskininkai!M18</f>
        <v>0</v>
      </c>
      <c r="D14" s="26">
        <f>Druskininkai!A34</f>
        <v>0</v>
      </c>
      <c r="E14" s="26">
        <f>Druskininkai!C34</f>
        <v>0</v>
      </c>
      <c r="F14" s="26">
        <f>Druskininkai!D34</f>
        <v>0</v>
      </c>
      <c r="G14" s="26">
        <f>Druskininkai!E34</f>
        <v>0</v>
      </c>
      <c r="H14" s="26">
        <f>Druskininkai!F34</f>
        <v>0</v>
      </c>
      <c r="I14" s="26">
        <f>Druskininkai!G34</f>
        <v>0</v>
      </c>
      <c r="J14" s="26">
        <f>Druskininkai!H34</f>
        <v>0</v>
      </c>
      <c r="K14" s="26">
        <f>Druskininkai!I34</f>
        <v>0</v>
      </c>
      <c r="L14" s="26">
        <f>Druskininkai!J34</f>
        <v>0</v>
      </c>
      <c r="M14" s="26">
        <f>Druskininkai!K34</f>
        <v>0</v>
      </c>
      <c r="N14" s="26">
        <f>Druskininkai!L34</f>
        <v>0</v>
      </c>
      <c r="O14" s="26">
        <f>Druskininkai!M34</f>
        <v>0</v>
      </c>
      <c r="P14" s="26">
        <f>Druskininkai!N34</f>
        <v>0</v>
      </c>
      <c r="Q14" s="26">
        <f>Druskininkai!O34</f>
        <v>0</v>
      </c>
      <c r="R14" s="26">
        <f>Druskininkai!P34</f>
        <v>0</v>
      </c>
      <c r="S14" s="26">
        <f>Druskininkai!Q34</f>
        <v>0</v>
      </c>
      <c r="T14" s="87">
        <f t="shared" si="0"/>
        <v>0</v>
      </c>
    </row>
    <row r="15" spans="1:21" ht="13.5" customHeight="1">
      <c r="A15" s="85" t="s">
        <v>38</v>
      </c>
      <c r="B15" s="86" t="s">
        <v>39</v>
      </c>
      <c r="C15" s="87">
        <f>Elektrenai!M18</f>
        <v>0</v>
      </c>
      <c r="D15" s="26">
        <f>Elektrenai!A34</f>
        <v>0</v>
      </c>
      <c r="E15" s="26">
        <f>Elektrenai!C34</f>
        <v>0</v>
      </c>
      <c r="F15" s="26">
        <f>Elektrenai!D34</f>
        <v>0</v>
      </c>
      <c r="G15" s="26">
        <f>Elektrenai!E34</f>
        <v>0</v>
      </c>
      <c r="H15" s="26">
        <f>Elektrenai!F34</f>
        <v>0</v>
      </c>
      <c r="I15" s="26">
        <f>Elektrenai!G34</f>
        <v>0</v>
      </c>
      <c r="J15" s="26">
        <f>Elektrenai!H34</f>
        <v>0</v>
      </c>
      <c r="K15" s="26">
        <f>Elektrenai!I34</f>
        <v>0</v>
      </c>
      <c r="L15" s="26">
        <f>Elektrenai!J34</f>
        <v>0</v>
      </c>
      <c r="M15" s="26">
        <f>Elektrenai!K34</f>
        <v>0</v>
      </c>
      <c r="N15" s="26">
        <f>Elektrenai!L34</f>
        <v>0</v>
      </c>
      <c r="O15" s="26">
        <f>Elektrenai!M34</f>
        <v>0</v>
      </c>
      <c r="P15" s="26">
        <f>Elektrenai!N34</f>
        <v>0</v>
      </c>
      <c r="Q15" s="26">
        <f>Elektrenai!O34</f>
        <v>0</v>
      </c>
      <c r="R15" s="26">
        <f>Elektrenai!P34</f>
        <v>0</v>
      </c>
      <c r="S15" s="26">
        <f>Elektrenai!Q34</f>
        <v>0</v>
      </c>
      <c r="T15" s="87">
        <f t="shared" si="0"/>
        <v>0</v>
      </c>
    </row>
    <row r="16" spans="1:21" ht="13.5" customHeight="1">
      <c r="A16" s="85" t="s">
        <v>40</v>
      </c>
      <c r="B16" s="86" t="s">
        <v>41</v>
      </c>
      <c r="C16" s="87">
        <f>Ignalina!M18</f>
        <v>0</v>
      </c>
      <c r="D16" s="26">
        <f>Ignalina!A34</f>
        <v>0</v>
      </c>
      <c r="E16" s="26">
        <f>Ignalina!C34</f>
        <v>0</v>
      </c>
      <c r="F16" s="26">
        <f>Ignalina!D34</f>
        <v>0</v>
      </c>
      <c r="G16" s="26">
        <f>Ignalina!E34</f>
        <v>0</v>
      </c>
      <c r="H16" s="26">
        <f>Ignalina!F34</f>
        <v>0</v>
      </c>
      <c r="I16" s="26">
        <f>Ignalina!G34</f>
        <v>0</v>
      </c>
      <c r="J16" s="26">
        <f>Ignalina!H34</f>
        <v>0</v>
      </c>
      <c r="K16" s="26">
        <f>Ignalina!I34</f>
        <v>0</v>
      </c>
      <c r="L16" s="26">
        <f>Ignalina!J34</f>
        <v>0</v>
      </c>
      <c r="M16" s="26">
        <f>Ignalina!K34</f>
        <v>0</v>
      </c>
      <c r="N16" s="26">
        <f>Ignalina!L34</f>
        <v>0</v>
      </c>
      <c r="O16" s="26">
        <f>Ignalina!M34</f>
        <v>0</v>
      </c>
      <c r="P16" s="26">
        <f>Ignalina!N34</f>
        <v>0</v>
      </c>
      <c r="Q16" s="26">
        <f>Ignalina!O34</f>
        <v>0</v>
      </c>
      <c r="R16" s="26">
        <f>Ignalina!P34</f>
        <v>0</v>
      </c>
      <c r="S16" s="26">
        <f>Ignalina!Q34</f>
        <v>0</v>
      </c>
      <c r="T16" s="87">
        <f t="shared" si="0"/>
        <v>0</v>
      </c>
    </row>
    <row r="17" spans="1:20" ht="13.5" customHeight="1">
      <c r="A17" s="85" t="s">
        <v>42</v>
      </c>
      <c r="B17" s="86" t="s">
        <v>43</v>
      </c>
      <c r="C17" s="87">
        <f>Jonava!M18</f>
        <v>0</v>
      </c>
      <c r="D17" s="26">
        <f>Jonava!A34</f>
        <v>0</v>
      </c>
      <c r="E17" s="26">
        <f>Jonava!C34</f>
        <v>0</v>
      </c>
      <c r="F17" s="26">
        <f>Jonava!D34</f>
        <v>0</v>
      </c>
      <c r="G17" s="26">
        <f>Jonava!E34</f>
        <v>0</v>
      </c>
      <c r="H17" s="26">
        <f>Jonava!F34</f>
        <v>0</v>
      </c>
      <c r="I17" s="26">
        <f>Jonava!G34</f>
        <v>0</v>
      </c>
      <c r="J17" s="26">
        <f>Jonava!H34</f>
        <v>0</v>
      </c>
      <c r="K17" s="26">
        <f>Jonava!I34</f>
        <v>0</v>
      </c>
      <c r="L17" s="26">
        <f>Jonava!J34</f>
        <v>0</v>
      </c>
      <c r="M17" s="26">
        <f>Jonava!K34</f>
        <v>0</v>
      </c>
      <c r="N17" s="26">
        <f>Jonava!L34</f>
        <v>0</v>
      </c>
      <c r="O17" s="26">
        <f>Jonava!M34</f>
        <v>0</v>
      </c>
      <c r="P17" s="26">
        <f>Jonava!N34</f>
        <v>0</v>
      </c>
      <c r="Q17" s="26">
        <f>Jonava!O34</f>
        <v>0</v>
      </c>
      <c r="R17" s="26">
        <f>Jonava!P34</f>
        <v>0</v>
      </c>
      <c r="S17" s="26">
        <f>Jonava!Q34</f>
        <v>0</v>
      </c>
      <c r="T17" s="87">
        <f t="shared" si="0"/>
        <v>0</v>
      </c>
    </row>
    <row r="18" spans="1:20" ht="13.5" customHeight="1">
      <c r="A18" s="85" t="s">
        <v>44</v>
      </c>
      <c r="B18" s="86" t="s">
        <v>45</v>
      </c>
      <c r="C18" s="87">
        <f>Joniskis!M18</f>
        <v>0</v>
      </c>
      <c r="D18" s="26">
        <f>Joniskis!A34</f>
        <v>0</v>
      </c>
      <c r="E18" s="26">
        <f>Joniskis!C34</f>
        <v>0</v>
      </c>
      <c r="F18" s="26">
        <f>Joniskis!D34</f>
        <v>0</v>
      </c>
      <c r="G18" s="26">
        <f>Joniskis!E34</f>
        <v>0</v>
      </c>
      <c r="H18" s="26">
        <f>Joniskis!F34</f>
        <v>0</v>
      </c>
      <c r="I18" s="26">
        <f>Joniskis!G34</f>
        <v>0</v>
      </c>
      <c r="J18" s="26">
        <f>Joniskis!H34</f>
        <v>0</v>
      </c>
      <c r="K18" s="26">
        <f>Joniskis!I34</f>
        <v>0</v>
      </c>
      <c r="L18" s="26">
        <f>Joniskis!J34</f>
        <v>0</v>
      </c>
      <c r="M18" s="26">
        <f>Joniskis!K34</f>
        <v>0</v>
      </c>
      <c r="N18" s="26">
        <f>Joniskis!L34</f>
        <v>0</v>
      </c>
      <c r="O18" s="26">
        <f>Joniskis!M34</f>
        <v>0</v>
      </c>
      <c r="P18" s="26">
        <f>Joniskis!N34</f>
        <v>0</v>
      </c>
      <c r="Q18" s="26">
        <f>Joniskis!O34</f>
        <v>0</v>
      </c>
      <c r="R18" s="26">
        <f>Joniskis!P34</f>
        <v>0</v>
      </c>
      <c r="S18" s="26">
        <f>Joniskis!Q34</f>
        <v>0</v>
      </c>
      <c r="T18" s="87">
        <f t="shared" si="0"/>
        <v>0</v>
      </c>
    </row>
    <row r="19" spans="1:20" ht="13.5" customHeight="1">
      <c r="A19" s="85" t="s">
        <v>46</v>
      </c>
      <c r="B19" s="86" t="s">
        <v>47</v>
      </c>
      <c r="C19" s="87">
        <f>Jurbarkas!M18</f>
        <v>0</v>
      </c>
      <c r="D19" s="26">
        <f>Jurbarkas!A34</f>
        <v>0</v>
      </c>
      <c r="E19" s="26">
        <f>Jurbarkas!C34</f>
        <v>0</v>
      </c>
      <c r="F19" s="26">
        <f>Jurbarkas!D34</f>
        <v>0</v>
      </c>
      <c r="G19" s="26">
        <f>Jurbarkas!E34</f>
        <v>0</v>
      </c>
      <c r="H19" s="26">
        <f>Jurbarkas!F34</f>
        <v>0</v>
      </c>
      <c r="I19" s="26">
        <f>Jurbarkas!G34</f>
        <v>0</v>
      </c>
      <c r="J19" s="26">
        <f>Jurbarkas!H34</f>
        <v>0</v>
      </c>
      <c r="K19" s="26">
        <f>Jurbarkas!I34</f>
        <v>0</v>
      </c>
      <c r="L19" s="26">
        <f>Jurbarkas!J34</f>
        <v>0</v>
      </c>
      <c r="M19" s="26">
        <f>Jurbarkas!K34</f>
        <v>0</v>
      </c>
      <c r="N19" s="26">
        <f>Jurbarkas!L34</f>
        <v>0</v>
      </c>
      <c r="O19" s="26">
        <f>Jurbarkas!M34</f>
        <v>0</v>
      </c>
      <c r="P19" s="26">
        <f>Jurbarkas!N34</f>
        <v>0</v>
      </c>
      <c r="Q19" s="26">
        <f>Jurbarkas!O34</f>
        <v>0</v>
      </c>
      <c r="R19" s="26">
        <f>Jurbarkas!P34</f>
        <v>0</v>
      </c>
      <c r="S19" s="26">
        <f>Jurbarkas!Q34</f>
        <v>0</v>
      </c>
      <c r="T19" s="87">
        <f t="shared" si="0"/>
        <v>0</v>
      </c>
    </row>
    <row r="20" spans="1:20" ht="13.5" customHeight="1">
      <c r="A20" s="85" t="s">
        <v>48</v>
      </c>
      <c r="B20" s="86" t="s">
        <v>49</v>
      </c>
      <c r="C20" s="87">
        <f>Kaisiadorys!M18</f>
        <v>0</v>
      </c>
      <c r="D20" s="26">
        <f>Kaisiadorys!A34</f>
        <v>0</v>
      </c>
      <c r="E20" s="26">
        <f>Kaisiadorys!C34</f>
        <v>0</v>
      </c>
      <c r="F20" s="26">
        <f>Kaisiadorys!D34</f>
        <v>0</v>
      </c>
      <c r="G20" s="26">
        <f>Kaisiadorys!E34</f>
        <v>0</v>
      </c>
      <c r="H20" s="26">
        <f>Kaisiadorys!F34</f>
        <v>0</v>
      </c>
      <c r="I20" s="26">
        <f>Kaisiadorys!G34</f>
        <v>0</v>
      </c>
      <c r="J20" s="26">
        <f>Kaisiadorys!H34</f>
        <v>0</v>
      </c>
      <c r="K20" s="26">
        <f>Kaisiadorys!I34</f>
        <v>0</v>
      </c>
      <c r="L20" s="26">
        <f>Kaisiadorys!J34</f>
        <v>0</v>
      </c>
      <c r="M20" s="26">
        <f>Kaisiadorys!K34</f>
        <v>0</v>
      </c>
      <c r="N20" s="26">
        <f>Kaisiadorys!L34</f>
        <v>0</v>
      </c>
      <c r="O20" s="26">
        <f>Kaisiadorys!M34</f>
        <v>0</v>
      </c>
      <c r="P20" s="26">
        <f>Kaisiadorys!N34</f>
        <v>0</v>
      </c>
      <c r="Q20" s="26">
        <f>Kaisiadorys!O34</f>
        <v>0</v>
      </c>
      <c r="R20" s="26">
        <f>Kaisiadorys!P34</f>
        <v>0</v>
      </c>
      <c r="S20" s="26">
        <f>Kaisiadorys!Q34</f>
        <v>0</v>
      </c>
      <c r="T20" s="87">
        <f t="shared" si="0"/>
        <v>0</v>
      </c>
    </row>
    <row r="21" spans="1:20" ht="13.5" customHeight="1">
      <c r="A21" s="85" t="s">
        <v>50</v>
      </c>
      <c r="B21" s="86" t="s">
        <v>51</v>
      </c>
      <c r="C21" s="87">
        <f>Kalvarija!M18</f>
        <v>0</v>
      </c>
      <c r="D21" s="26">
        <f>Kalvarija!A34</f>
        <v>0</v>
      </c>
      <c r="E21" s="26">
        <f>Kalvarija!C34</f>
        <v>0</v>
      </c>
      <c r="F21" s="26">
        <f>Kalvarija!D34</f>
        <v>0</v>
      </c>
      <c r="G21" s="26">
        <f>Kalvarija!E34</f>
        <v>0</v>
      </c>
      <c r="H21" s="26">
        <f>Kalvarija!F34</f>
        <v>0</v>
      </c>
      <c r="I21" s="26">
        <f>Kalvarija!G34</f>
        <v>0</v>
      </c>
      <c r="J21" s="26">
        <f>Kalvarija!H34</f>
        <v>0</v>
      </c>
      <c r="K21" s="26">
        <f>Kalvarija!I34</f>
        <v>0</v>
      </c>
      <c r="L21" s="26">
        <f>Kalvarija!J34</f>
        <v>0</v>
      </c>
      <c r="M21" s="26">
        <f>Kalvarija!K34</f>
        <v>0</v>
      </c>
      <c r="N21" s="26">
        <f>Kalvarija!L34</f>
        <v>0</v>
      </c>
      <c r="O21" s="26">
        <f>Kalvarija!M34</f>
        <v>0</v>
      </c>
      <c r="P21" s="26">
        <f>Kalvarija!N34</f>
        <v>0</v>
      </c>
      <c r="Q21" s="26">
        <f>Kalvarija!O34</f>
        <v>0</v>
      </c>
      <c r="R21" s="26">
        <f>Kalvarija!P34</f>
        <v>0</v>
      </c>
      <c r="S21" s="26">
        <f>Kalvarija!Q34</f>
        <v>0</v>
      </c>
      <c r="T21" s="87">
        <f t="shared" si="0"/>
        <v>0</v>
      </c>
    </row>
    <row r="22" spans="1:20" ht="13.5" customHeight="1">
      <c r="A22" s="85" t="s">
        <v>52</v>
      </c>
      <c r="B22" s="86" t="s">
        <v>53</v>
      </c>
      <c r="C22" s="87">
        <f>Kaunas!M18</f>
        <v>0</v>
      </c>
      <c r="D22" s="26">
        <f>Kaunas!A34</f>
        <v>0</v>
      </c>
      <c r="E22" s="26">
        <f>Kaunas!C34</f>
        <v>0</v>
      </c>
      <c r="F22" s="26">
        <f>Kaunas!D34</f>
        <v>0</v>
      </c>
      <c r="G22" s="26">
        <f>Kaunas!E34</f>
        <v>0</v>
      </c>
      <c r="H22" s="26">
        <f>Kaunas!F34</f>
        <v>0</v>
      </c>
      <c r="I22" s="26">
        <f>Kaunas!G34</f>
        <v>0</v>
      </c>
      <c r="J22" s="26">
        <f>Kaunas!H34</f>
        <v>0</v>
      </c>
      <c r="K22" s="26">
        <f>Kaunas!I34</f>
        <v>0</v>
      </c>
      <c r="L22" s="26">
        <f>Kaunas!J34</f>
        <v>0</v>
      </c>
      <c r="M22" s="26">
        <f>Kaunas!K34</f>
        <v>0</v>
      </c>
      <c r="N22" s="26">
        <f>Kaunas!L34</f>
        <v>0</v>
      </c>
      <c r="O22" s="26">
        <f>Kaunas!M34</f>
        <v>0</v>
      </c>
      <c r="P22" s="26">
        <f>Kaunas!N34</f>
        <v>0</v>
      </c>
      <c r="Q22" s="26">
        <f>Kaunas!O34</f>
        <v>0</v>
      </c>
      <c r="R22" s="26">
        <f>Kaunas!P34</f>
        <v>0</v>
      </c>
      <c r="S22" s="26">
        <f>Kaunas!Q34</f>
        <v>0</v>
      </c>
      <c r="T22" s="87">
        <f t="shared" si="0"/>
        <v>0</v>
      </c>
    </row>
    <row r="23" spans="1:20" ht="13.5" customHeight="1">
      <c r="A23" s="85" t="s">
        <v>54</v>
      </c>
      <c r="B23" s="86" t="s">
        <v>55</v>
      </c>
      <c r="C23" s="87">
        <f>Kauno_rj!M18</f>
        <v>205.1</v>
      </c>
      <c r="D23" s="26">
        <f>Kauno_rj!A34</f>
        <v>0</v>
      </c>
      <c r="E23" s="26">
        <f>Kauno_rj!C34</f>
        <v>90.06</v>
      </c>
      <c r="F23" s="26">
        <f>Kauno_rj!D34</f>
        <v>12.9</v>
      </c>
      <c r="G23" s="26">
        <f>Kauno_rj!E34</f>
        <v>0</v>
      </c>
      <c r="H23" s="26">
        <f>Kauno_rj!F34</f>
        <v>6.9</v>
      </c>
      <c r="I23" s="26">
        <f>Kauno_rj!G34</f>
        <v>11.42</v>
      </c>
      <c r="J23" s="26">
        <f>Kauno_rj!H34</f>
        <v>0.1</v>
      </c>
      <c r="K23" s="26">
        <f>Kauno_rj!I34</f>
        <v>0</v>
      </c>
      <c r="L23" s="26">
        <f>Kauno_rj!J34</f>
        <v>0</v>
      </c>
      <c r="M23" s="26">
        <f>Kauno_rj!K34</f>
        <v>0</v>
      </c>
      <c r="N23" s="26">
        <f>Kauno_rj!L34</f>
        <v>0</v>
      </c>
      <c r="O23" s="26">
        <f>Kauno_rj!M34</f>
        <v>0</v>
      </c>
      <c r="P23" s="26">
        <f>Kauno_rj!N34</f>
        <v>0.2</v>
      </c>
      <c r="Q23" s="26">
        <f>Kauno_rj!O34</f>
        <v>9.5299999999999994</v>
      </c>
      <c r="R23" s="26">
        <f>Kauno_rj!P34</f>
        <v>0.3</v>
      </c>
      <c r="S23" s="26">
        <f>Kauno_rj!Q34</f>
        <v>73.69</v>
      </c>
      <c r="T23" s="87">
        <f t="shared" si="0"/>
        <v>205.10000000000002</v>
      </c>
    </row>
    <row r="24" spans="1:20" ht="13.5" customHeight="1">
      <c r="A24" s="85" t="s">
        <v>56</v>
      </c>
      <c r="B24" s="86" t="s">
        <v>57</v>
      </c>
      <c r="C24" s="87">
        <f>Kazlu_ruda!M18</f>
        <v>0</v>
      </c>
      <c r="D24" s="26">
        <f>Kazlu_ruda!A34</f>
        <v>0</v>
      </c>
      <c r="E24" s="26">
        <f>Kazlu_ruda!C34</f>
        <v>0</v>
      </c>
      <c r="F24" s="26">
        <f>Kazlu_ruda!D34</f>
        <v>0</v>
      </c>
      <c r="G24" s="26">
        <f>Kazlu_ruda!E34</f>
        <v>0</v>
      </c>
      <c r="H24" s="26">
        <f>Kazlu_ruda!F34</f>
        <v>0</v>
      </c>
      <c r="I24" s="26">
        <f>Kazlu_ruda!G34</f>
        <v>0</v>
      </c>
      <c r="J24" s="26">
        <f>Kazlu_ruda!H34</f>
        <v>0</v>
      </c>
      <c r="K24" s="26">
        <f>Kazlu_ruda!I34</f>
        <v>0</v>
      </c>
      <c r="L24" s="26">
        <f>Kazlu_ruda!J34</f>
        <v>0</v>
      </c>
      <c r="M24" s="26">
        <f>Kazlu_ruda!K34</f>
        <v>0</v>
      </c>
      <c r="N24" s="26">
        <f>Kazlu_ruda!L34</f>
        <v>0</v>
      </c>
      <c r="O24" s="26">
        <f>Kazlu_ruda!M34</f>
        <v>0</v>
      </c>
      <c r="P24" s="26">
        <f>Kazlu_ruda!N34</f>
        <v>0</v>
      </c>
      <c r="Q24" s="26">
        <f>Kazlu_ruda!O34</f>
        <v>0</v>
      </c>
      <c r="R24" s="26">
        <f>Kazlu_ruda!P34</f>
        <v>0</v>
      </c>
      <c r="S24" s="26">
        <f>Kazlu_ruda!Q34</f>
        <v>0</v>
      </c>
      <c r="T24" s="87">
        <f t="shared" si="0"/>
        <v>0</v>
      </c>
    </row>
    <row r="25" spans="1:20" ht="13.5" customHeight="1">
      <c r="A25" s="85" t="s">
        <v>58</v>
      </c>
      <c r="B25" s="86" t="s">
        <v>59</v>
      </c>
      <c r="C25" s="87">
        <f>Kedainiai!M18</f>
        <v>76.099999999999994</v>
      </c>
      <c r="D25" s="26">
        <f>Kedainiai!A34</f>
        <v>0</v>
      </c>
      <c r="E25" s="26">
        <f>Kedainiai!C34</f>
        <v>43.558</v>
      </c>
      <c r="F25" s="26">
        <f>Kedainiai!D34</f>
        <v>15.4</v>
      </c>
      <c r="G25" s="26">
        <f>Kedainiai!E34</f>
        <v>10.172000000000001</v>
      </c>
      <c r="H25" s="26">
        <f>Kedainiai!F34</f>
        <v>2.5249999999999999</v>
      </c>
      <c r="I25" s="26">
        <f>Kedainiai!G34</f>
        <v>0</v>
      </c>
      <c r="J25" s="26">
        <f>Kedainiai!H34</f>
        <v>0</v>
      </c>
      <c r="K25" s="26">
        <f>Kedainiai!I34</f>
        <v>0</v>
      </c>
      <c r="L25" s="26">
        <f>Kedainiai!J34</f>
        <v>0</v>
      </c>
      <c r="M25" s="26">
        <f>Kedainiai!K34</f>
        <v>0</v>
      </c>
      <c r="N25" s="26">
        <f>Kedainiai!L34</f>
        <v>0</v>
      </c>
      <c r="O25" s="26">
        <f>Kedainiai!M34</f>
        <v>0</v>
      </c>
      <c r="P25" s="26">
        <f>Kedainiai!N34</f>
        <v>0</v>
      </c>
      <c r="Q25" s="26">
        <f>Kedainiai!O34</f>
        <v>1.1000000000000001</v>
      </c>
      <c r="R25" s="26">
        <f>Kedainiai!P34</f>
        <v>0.2</v>
      </c>
      <c r="S25" s="26">
        <f>Kedainiai!Q34</f>
        <v>0.94799999999999995</v>
      </c>
      <c r="T25" s="87">
        <f t="shared" si="0"/>
        <v>73.902999999999992</v>
      </c>
    </row>
    <row r="26" spans="1:20" ht="13.5" customHeight="1">
      <c r="A26" s="85" t="s">
        <v>60</v>
      </c>
      <c r="B26" s="86" t="s">
        <v>61</v>
      </c>
      <c r="C26" s="87">
        <f>Kelmes!M18</f>
        <v>35.299999999999997</v>
      </c>
      <c r="D26" s="26">
        <f>Kelmes!A34</f>
        <v>0</v>
      </c>
      <c r="E26" s="26">
        <f>Kelmes!C34</f>
        <v>0</v>
      </c>
      <c r="F26" s="26">
        <f>Kelmes!D34</f>
        <v>12</v>
      </c>
      <c r="G26" s="26">
        <f>Kelmes!E34</f>
        <v>0</v>
      </c>
      <c r="H26" s="26">
        <f>Kelmes!F34</f>
        <v>0</v>
      </c>
      <c r="I26" s="26">
        <f>Kelmes!G34</f>
        <v>0</v>
      </c>
      <c r="J26" s="26">
        <f>Kelmes!H34</f>
        <v>0</v>
      </c>
      <c r="K26" s="26">
        <f>Kelmes!I34</f>
        <v>0</v>
      </c>
      <c r="L26" s="26">
        <f>Kelmes!J34</f>
        <v>17.3</v>
      </c>
      <c r="M26" s="26">
        <f>Kelmes!K34</f>
        <v>0</v>
      </c>
      <c r="N26" s="26">
        <f>Kelmes!L34</f>
        <v>0</v>
      </c>
      <c r="O26" s="26">
        <f>Kelmes!M34</f>
        <v>1</v>
      </c>
      <c r="P26" s="26">
        <f>Kelmes!N34</f>
        <v>0</v>
      </c>
      <c r="Q26" s="26">
        <f>Kelmes!O34</f>
        <v>5</v>
      </c>
      <c r="R26" s="26">
        <f>Kelmes!P34</f>
        <v>0</v>
      </c>
      <c r="S26" s="26">
        <f>Kelmes!Q34</f>
        <v>0</v>
      </c>
      <c r="T26" s="87">
        <f t="shared" si="0"/>
        <v>35.299999999999997</v>
      </c>
    </row>
    <row r="27" spans="1:20" ht="13.5" customHeight="1">
      <c r="A27" s="85" t="s">
        <v>62</v>
      </c>
      <c r="B27" s="86" t="s">
        <v>63</v>
      </c>
      <c r="C27" s="87">
        <f>Klaipeda!M18</f>
        <v>1590.8</v>
      </c>
      <c r="D27" s="26">
        <f>Klaipeda!A34</f>
        <v>0</v>
      </c>
      <c r="E27" s="26">
        <f>Klaipeda!C34</f>
        <v>766.4</v>
      </c>
      <c r="F27" s="26">
        <f>Klaipeda!D34</f>
        <v>0</v>
      </c>
      <c r="G27" s="26">
        <f>Klaipeda!E34</f>
        <v>0</v>
      </c>
      <c r="H27" s="26">
        <f>Klaipeda!F34</f>
        <v>0</v>
      </c>
      <c r="I27" s="26">
        <f>Klaipeda!G34</f>
        <v>0</v>
      </c>
      <c r="J27" s="26">
        <f>Klaipeda!H34</f>
        <v>0</v>
      </c>
      <c r="K27" s="26">
        <f>Klaipeda!I34</f>
        <v>0</v>
      </c>
      <c r="L27" s="26">
        <f>Klaipeda!J34</f>
        <v>430.3</v>
      </c>
      <c r="M27" s="26">
        <f>Klaipeda!K34</f>
        <v>0</v>
      </c>
      <c r="N27" s="26">
        <f>Klaipeda!L34</f>
        <v>0</v>
      </c>
      <c r="O27" s="26">
        <f>Klaipeda!M34</f>
        <v>0</v>
      </c>
      <c r="P27" s="26">
        <f>Klaipeda!N34</f>
        <v>0</v>
      </c>
      <c r="Q27" s="26">
        <f>Klaipeda!O34</f>
        <v>28</v>
      </c>
      <c r="R27" s="26">
        <f>Klaipeda!P34</f>
        <v>83.9</v>
      </c>
      <c r="S27" s="26">
        <f>Klaipeda!Q34</f>
        <v>240.64</v>
      </c>
      <c r="T27" s="87">
        <f t="shared" si="0"/>
        <v>1549.2400000000002</v>
      </c>
    </row>
    <row r="28" spans="1:20" ht="13.5" customHeight="1">
      <c r="A28" s="85" t="s">
        <v>64</v>
      </c>
      <c r="B28" s="86" t="s">
        <v>65</v>
      </c>
      <c r="C28" s="87">
        <f>Klaipedos_rj!M18</f>
        <v>0</v>
      </c>
      <c r="D28" s="26">
        <f>Klaipedos_rj!A34</f>
        <v>0</v>
      </c>
      <c r="E28" s="26">
        <f>Klaipedos_rj!C34</f>
        <v>0</v>
      </c>
      <c r="F28" s="26">
        <f>Klaipedos_rj!D34</f>
        <v>0</v>
      </c>
      <c r="G28" s="26">
        <f>Klaipedos_rj!E34</f>
        <v>0</v>
      </c>
      <c r="H28" s="26">
        <f>Klaipedos_rj!F34</f>
        <v>0</v>
      </c>
      <c r="I28" s="26">
        <f>Klaipedos_rj!G34</f>
        <v>0</v>
      </c>
      <c r="J28" s="26">
        <f>Klaipedos_rj!H34</f>
        <v>0</v>
      </c>
      <c r="K28" s="26">
        <f>Klaipedos_rj!I34</f>
        <v>0</v>
      </c>
      <c r="L28" s="26">
        <f>Klaipedos_rj!J34</f>
        <v>0</v>
      </c>
      <c r="M28" s="26">
        <f>Klaipedos_rj!K34</f>
        <v>0</v>
      </c>
      <c r="N28" s="26">
        <f>Klaipedos_rj!L34</f>
        <v>0</v>
      </c>
      <c r="O28" s="26">
        <f>Klaipedos_rj!M34</f>
        <v>0</v>
      </c>
      <c r="P28" s="26">
        <f>Klaipedos_rj!N34</f>
        <v>0</v>
      </c>
      <c r="Q28" s="26">
        <f>Klaipedos_rj!O34</f>
        <v>0</v>
      </c>
      <c r="R28" s="26">
        <f>Klaipedos_rj!P34</f>
        <v>0</v>
      </c>
      <c r="S28" s="26">
        <f>Klaipedos_rj!Q34</f>
        <v>0</v>
      </c>
      <c r="T28" s="87">
        <f t="shared" si="0"/>
        <v>0</v>
      </c>
    </row>
    <row r="29" spans="1:20" ht="13.5" customHeight="1">
      <c r="A29" s="85" t="s">
        <v>66</v>
      </c>
      <c r="B29" s="86" t="s">
        <v>67</v>
      </c>
      <c r="C29" s="87">
        <f>Kretinga!M18</f>
        <v>8</v>
      </c>
      <c r="D29" s="26">
        <f>Kretinga!A34</f>
        <v>0</v>
      </c>
      <c r="E29" s="26">
        <f>Kretinga!C34</f>
        <v>0</v>
      </c>
      <c r="F29" s="26">
        <f>Kretinga!D34</f>
        <v>4.55</v>
      </c>
      <c r="G29" s="26">
        <f>Kretinga!E34</f>
        <v>0</v>
      </c>
      <c r="H29" s="26">
        <f>Kretinga!F34</f>
        <v>1.1000000000000001</v>
      </c>
      <c r="I29" s="26">
        <f>Kretinga!G34</f>
        <v>0</v>
      </c>
      <c r="J29" s="26">
        <f>Kretinga!H34</f>
        <v>0</v>
      </c>
      <c r="K29" s="26">
        <f>Kretinga!I34</f>
        <v>0</v>
      </c>
      <c r="L29" s="26">
        <f>Kretinga!J34</f>
        <v>0.4</v>
      </c>
      <c r="M29" s="26">
        <f>Kretinga!K34</f>
        <v>0</v>
      </c>
      <c r="N29" s="26">
        <f>Kretinga!L34</f>
        <v>0</v>
      </c>
      <c r="O29" s="26">
        <f>Kretinga!M34</f>
        <v>0</v>
      </c>
      <c r="P29" s="26">
        <f>Kretinga!N34</f>
        <v>0</v>
      </c>
      <c r="Q29" s="26">
        <f>Kretinga!O34</f>
        <v>0</v>
      </c>
      <c r="R29" s="26">
        <f>Kretinga!P34</f>
        <v>0</v>
      </c>
      <c r="S29" s="26">
        <f>Kretinga!Q34</f>
        <v>1.95</v>
      </c>
      <c r="T29" s="87">
        <f t="shared" si="0"/>
        <v>8</v>
      </c>
    </row>
    <row r="30" spans="1:20" ht="13.5" customHeight="1">
      <c r="A30" s="85" t="s">
        <v>68</v>
      </c>
      <c r="B30" s="86" t="s">
        <v>69</v>
      </c>
      <c r="C30" s="87">
        <f>Kupiskis!M18</f>
        <v>53.79</v>
      </c>
      <c r="D30" s="26">
        <f>Kupiskis!A34</f>
        <v>0</v>
      </c>
      <c r="E30" s="26">
        <f>Kupiskis!C34</f>
        <v>0</v>
      </c>
      <c r="F30" s="26">
        <f>Kupiskis!D34</f>
        <v>7.01</v>
      </c>
      <c r="G30" s="26">
        <f>Kupiskis!E34</f>
        <v>44.42</v>
      </c>
      <c r="H30" s="26">
        <f>Kupiskis!F34</f>
        <v>2.36</v>
      </c>
      <c r="I30" s="26">
        <f>Kupiskis!G34</f>
        <v>0</v>
      </c>
      <c r="J30" s="26">
        <f>Kupiskis!H34</f>
        <v>0</v>
      </c>
      <c r="K30" s="26">
        <f>Kupiskis!I34</f>
        <v>0</v>
      </c>
      <c r="L30" s="26">
        <f>Kupiskis!J34</f>
        <v>0</v>
      </c>
      <c r="M30" s="26">
        <f>Kupiskis!K34</f>
        <v>0</v>
      </c>
      <c r="N30" s="26">
        <f>Kupiskis!L34</f>
        <v>0</v>
      </c>
      <c r="O30" s="26">
        <f>Kupiskis!M34</f>
        <v>0</v>
      </c>
      <c r="P30" s="26">
        <f>Kupiskis!N34</f>
        <v>0</v>
      </c>
      <c r="Q30" s="26">
        <f>Kupiskis!O34</f>
        <v>0</v>
      </c>
      <c r="R30" s="26">
        <f>Kupiskis!P34</f>
        <v>0</v>
      </c>
      <c r="S30" s="26">
        <f>Kupiskis!Q34</f>
        <v>0</v>
      </c>
      <c r="T30" s="87">
        <f t="shared" si="0"/>
        <v>53.79</v>
      </c>
    </row>
    <row r="31" spans="1:20" ht="13.5" customHeight="1">
      <c r="A31" s="85" t="s">
        <v>70</v>
      </c>
      <c r="B31" s="86" t="s">
        <v>71</v>
      </c>
      <c r="C31" s="87">
        <f>Lazdijai!M18</f>
        <v>0</v>
      </c>
      <c r="D31" s="26">
        <f>Lazdijai!A34</f>
        <v>0</v>
      </c>
      <c r="E31" s="26">
        <f>Lazdijai!C34</f>
        <v>0</v>
      </c>
      <c r="F31" s="26">
        <f>Lazdijai!D34</f>
        <v>0</v>
      </c>
      <c r="G31" s="26">
        <f>Lazdijai!E34</f>
        <v>0</v>
      </c>
      <c r="H31" s="26">
        <f>Lazdijai!F34</f>
        <v>0</v>
      </c>
      <c r="I31" s="26">
        <f>Lazdijai!G34</f>
        <v>0</v>
      </c>
      <c r="J31" s="26">
        <f>Lazdijai!H34</f>
        <v>0</v>
      </c>
      <c r="K31" s="26">
        <f>Lazdijai!I34</f>
        <v>0</v>
      </c>
      <c r="L31" s="26">
        <f>Lazdijai!J34</f>
        <v>0</v>
      </c>
      <c r="M31" s="26">
        <f>Lazdijai!K34</f>
        <v>0</v>
      </c>
      <c r="N31" s="26">
        <f>Lazdijai!L34</f>
        <v>0</v>
      </c>
      <c r="O31" s="26">
        <f>Lazdijai!M34</f>
        <v>0</v>
      </c>
      <c r="P31" s="26">
        <f>Lazdijai!N34</f>
        <v>0</v>
      </c>
      <c r="Q31" s="26">
        <f>Lazdijai!O34</f>
        <v>0</v>
      </c>
      <c r="R31" s="26">
        <f>Lazdijai!P34</f>
        <v>0</v>
      </c>
      <c r="S31" s="26">
        <f>Lazdijai!Q34</f>
        <v>0</v>
      </c>
      <c r="T31" s="87">
        <f t="shared" si="0"/>
        <v>0</v>
      </c>
    </row>
    <row r="32" spans="1:20" ht="13.5" customHeight="1">
      <c r="A32" s="85" t="s">
        <v>72</v>
      </c>
      <c r="B32" s="86" t="s">
        <v>73</v>
      </c>
      <c r="C32" s="87">
        <f>Marijampole!M18</f>
        <v>0</v>
      </c>
      <c r="D32" s="26">
        <f>Marijampole!A34</f>
        <v>0</v>
      </c>
      <c r="E32" s="26">
        <f>Marijampole!C34</f>
        <v>0</v>
      </c>
      <c r="F32" s="26">
        <f>Marijampole!D34</f>
        <v>0</v>
      </c>
      <c r="G32" s="26">
        <f>Marijampole!E34</f>
        <v>0</v>
      </c>
      <c r="H32" s="26">
        <f>Marijampole!F34</f>
        <v>0</v>
      </c>
      <c r="I32" s="26">
        <f>Marijampole!G34</f>
        <v>0</v>
      </c>
      <c r="J32" s="26">
        <f>Marijampole!H34</f>
        <v>0</v>
      </c>
      <c r="K32" s="26">
        <f>Marijampole!I34</f>
        <v>0</v>
      </c>
      <c r="L32" s="26">
        <f>Marijampole!J34</f>
        <v>0</v>
      </c>
      <c r="M32" s="26">
        <f>Marijampole!K34</f>
        <v>0</v>
      </c>
      <c r="N32" s="26">
        <f>Marijampole!L34</f>
        <v>0</v>
      </c>
      <c r="O32" s="26">
        <f>Marijampole!M34</f>
        <v>0</v>
      </c>
      <c r="P32" s="26">
        <f>Marijampole!N34</f>
        <v>0</v>
      </c>
      <c r="Q32" s="26">
        <f>Marijampole!O34</f>
        <v>0</v>
      </c>
      <c r="R32" s="26">
        <f>Marijampole!P34</f>
        <v>0</v>
      </c>
      <c r="S32" s="26">
        <f>Marijampole!Q34</f>
        <v>0</v>
      </c>
      <c r="T32" s="87">
        <f t="shared" si="0"/>
        <v>0</v>
      </c>
    </row>
    <row r="33" spans="1:20" ht="13.5" customHeight="1">
      <c r="A33" s="85" t="s">
        <v>74</v>
      </c>
      <c r="B33" s="86" t="s">
        <v>75</v>
      </c>
      <c r="C33" s="87">
        <f>Mazeikiai!M18</f>
        <v>0</v>
      </c>
      <c r="D33" s="26">
        <f>Mazeikiai!A34</f>
        <v>0</v>
      </c>
      <c r="E33" s="26">
        <f>Mazeikiai!C34</f>
        <v>0</v>
      </c>
      <c r="F33" s="26">
        <f>Mazeikiai!D34</f>
        <v>0</v>
      </c>
      <c r="G33" s="26">
        <f>Mazeikiai!E34</f>
        <v>0</v>
      </c>
      <c r="H33" s="26">
        <f>Mazeikiai!F34</f>
        <v>0</v>
      </c>
      <c r="I33" s="26">
        <f>Mazeikiai!G34</f>
        <v>0</v>
      </c>
      <c r="J33" s="26">
        <f>Mazeikiai!H34</f>
        <v>0</v>
      </c>
      <c r="K33" s="26">
        <f>Mazeikiai!I34</f>
        <v>0</v>
      </c>
      <c r="L33" s="26">
        <f>Mazeikiai!J34</f>
        <v>0</v>
      </c>
      <c r="M33" s="26">
        <f>Mazeikiai!K34</f>
        <v>0</v>
      </c>
      <c r="N33" s="26">
        <f>Mazeikiai!L34</f>
        <v>0</v>
      </c>
      <c r="O33" s="26">
        <f>Mazeikiai!M34</f>
        <v>0</v>
      </c>
      <c r="P33" s="26">
        <f>Mazeikiai!N34</f>
        <v>0</v>
      </c>
      <c r="Q33" s="26">
        <f>Mazeikiai!O34</f>
        <v>0</v>
      </c>
      <c r="R33" s="26">
        <f>Mazeikiai!P34</f>
        <v>0</v>
      </c>
      <c r="S33" s="26">
        <f>Mazeikiai!Q34</f>
        <v>0</v>
      </c>
      <c r="T33" s="87">
        <f t="shared" si="0"/>
        <v>0</v>
      </c>
    </row>
    <row r="34" spans="1:20" ht="13.5" customHeight="1">
      <c r="A34" s="85" t="s">
        <v>76</v>
      </c>
      <c r="B34" s="86" t="s">
        <v>77</v>
      </c>
      <c r="C34" s="87">
        <f>Moletai!M18</f>
        <v>0</v>
      </c>
      <c r="D34" s="26">
        <f>Moletai!A34</f>
        <v>0</v>
      </c>
      <c r="E34" s="26">
        <f>Moletai!C34</f>
        <v>0</v>
      </c>
      <c r="F34" s="26">
        <f>Moletai!D34</f>
        <v>0</v>
      </c>
      <c r="G34" s="26">
        <f>Moletai!E34</f>
        <v>0</v>
      </c>
      <c r="H34" s="26">
        <f>Moletai!F34</f>
        <v>0</v>
      </c>
      <c r="I34" s="26">
        <f>Moletai!G34</f>
        <v>0</v>
      </c>
      <c r="J34" s="26">
        <f>Moletai!H34</f>
        <v>0</v>
      </c>
      <c r="K34" s="26">
        <f>Moletai!I34</f>
        <v>0</v>
      </c>
      <c r="L34" s="26">
        <f>Moletai!J34</f>
        <v>0</v>
      </c>
      <c r="M34" s="26">
        <f>Moletai!K34</f>
        <v>0</v>
      </c>
      <c r="N34" s="26">
        <f>Moletai!L34</f>
        <v>0</v>
      </c>
      <c r="O34" s="26">
        <f>Moletai!M34</f>
        <v>0</v>
      </c>
      <c r="P34" s="26">
        <f>Moletai!N34</f>
        <v>0</v>
      </c>
      <c r="Q34" s="26">
        <f>Moletai!O34</f>
        <v>0</v>
      </c>
      <c r="R34" s="26">
        <f>Moletai!P34</f>
        <v>0</v>
      </c>
      <c r="S34" s="26">
        <f>Moletai!Q34</f>
        <v>0</v>
      </c>
      <c r="T34" s="87">
        <f t="shared" si="0"/>
        <v>0</v>
      </c>
    </row>
    <row r="35" spans="1:20" ht="13.5" customHeight="1">
      <c r="A35" s="85" t="s">
        <v>78</v>
      </c>
      <c r="B35" s="86" t="s">
        <v>79</v>
      </c>
      <c r="C35" s="87">
        <f>Neringa!M18</f>
        <v>140.80000000000001</v>
      </c>
      <c r="D35" s="26">
        <f>Neringa!A34</f>
        <v>0</v>
      </c>
      <c r="E35" s="26">
        <f>Neringa!C34</f>
        <v>17.899999999999999</v>
      </c>
      <c r="F35" s="26">
        <f>Neringa!D34</f>
        <v>54</v>
      </c>
      <c r="G35" s="26">
        <f>Neringa!E34</f>
        <v>2</v>
      </c>
      <c r="H35" s="26">
        <f>Neringa!F34</f>
        <v>0</v>
      </c>
      <c r="I35" s="26">
        <f>Neringa!G34</f>
        <v>0</v>
      </c>
      <c r="J35" s="26">
        <f>Neringa!H34</f>
        <v>0</v>
      </c>
      <c r="K35" s="26">
        <f>Neringa!I34</f>
        <v>0</v>
      </c>
      <c r="L35" s="26">
        <f>Neringa!J34</f>
        <v>2.9</v>
      </c>
      <c r="M35" s="26">
        <f>Neringa!K34</f>
        <v>0</v>
      </c>
      <c r="N35" s="26">
        <f>Neringa!L34</f>
        <v>0</v>
      </c>
      <c r="O35" s="26">
        <f>Neringa!M34</f>
        <v>0</v>
      </c>
      <c r="P35" s="26">
        <f>Neringa!N34</f>
        <v>0</v>
      </c>
      <c r="Q35" s="26">
        <f>Neringa!O34</f>
        <v>0</v>
      </c>
      <c r="R35" s="26">
        <f>Neringa!P34</f>
        <v>0</v>
      </c>
      <c r="S35" s="26">
        <f>Neringa!Q34</f>
        <v>1.5</v>
      </c>
      <c r="T35" s="87">
        <f t="shared" si="0"/>
        <v>78.300000000000011</v>
      </c>
    </row>
    <row r="36" spans="1:20" ht="13.5" customHeight="1">
      <c r="A36" s="85" t="s">
        <v>80</v>
      </c>
      <c r="B36" s="86" t="s">
        <v>81</v>
      </c>
      <c r="C36" s="87">
        <f>Pagegiai!M18</f>
        <v>0</v>
      </c>
      <c r="D36" s="26">
        <f>Pagegiai!A34</f>
        <v>0</v>
      </c>
      <c r="E36" s="26">
        <f>Pagegiai!C34</f>
        <v>0</v>
      </c>
      <c r="F36" s="26">
        <f>Pagegiai!D34</f>
        <v>0</v>
      </c>
      <c r="G36" s="26">
        <f>Pagegiai!E34</f>
        <v>0</v>
      </c>
      <c r="H36" s="26">
        <f>Pagegiai!F34</f>
        <v>0</v>
      </c>
      <c r="I36" s="26">
        <f>Pagegiai!G34</f>
        <v>0</v>
      </c>
      <c r="J36" s="26">
        <f>Pagegiai!H34</f>
        <v>0</v>
      </c>
      <c r="K36" s="26">
        <f>Pagegiai!I34</f>
        <v>0</v>
      </c>
      <c r="L36" s="26">
        <f>Pagegiai!J34</f>
        <v>0</v>
      </c>
      <c r="M36" s="26">
        <f>Pagegiai!K34</f>
        <v>0</v>
      </c>
      <c r="N36" s="26">
        <f>Pagegiai!L34</f>
        <v>0</v>
      </c>
      <c r="O36" s="26">
        <f>Pagegiai!M34</f>
        <v>0</v>
      </c>
      <c r="P36" s="26">
        <f>Pagegiai!N34</f>
        <v>0</v>
      </c>
      <c r="Q36" s="26">
        <f>Pagegiai!O34</f>
        <v>0</v>
      </c>
      <c r="R36" s="26">
        <f>Pagegiai!P34</f>
        <v>0</v>
      </c>
      <c r="S36" s="26">
        <f>Pagegiai!Q34</f>
        <v>0</v>
      </c>
      <c r="T36" s="87">
        <f t="shared" si="0"/>
        <v>0</v>
      </c>
    </row>
    <row r="37" spans="1:20" ht="13.5" customHeight="1">
      <c r="A37" s="85" t="s">
        <v>82</v>
      </c>
      <c r="B37" s="86" t="s">
        <v>83</v>
      </c>
      <c r="C37" s="87">
        <f>Pakruojis!M18</f>
        <v>0</v>
      </c>
      <c r="D37" s="26">
        <f>Pakruojis!A34</f>
        <v>0</v>
      </c>
      <c r="E37" s="26">
        <f>Pakruojis!C34</f>
        <v>0</v>
      </c>
      <c r="F37" s="26">
        <f>Pakruojis!D34</f>
        <v>0</v>
      </c>
      <c r="G37" s="26">
        <f>Pakruojis!E34</f>
        <v>0</v>
      </c>
      <c r="H37" s="26">
        <f>Pakruojis!F34</f>
        <v>0</v>
      </c>
      <c r="I37" s="26">
        <f>Pakruojis!G34</f>
        <v>0</v>
      </c>
      <c r="J37" s="26">
        <f>Pakruojis!H34</f>
        <v>0</v>
      </c>
      <c r="K37" s="26">
        <f>Pakruojis!I34</f>
        <v>0</v>
      </c>
      <c r="L37" s="26">
        <f>Pakruojis!J34</f>
        <v>0</v>
      </c>
      <c r="M37" s="26">
        <f>Pakruojis!K34</f>
        <v>0</v>
      </c>
      <c r="N37" s="26">
        <f>Pakruojis!L34</f>
        <v>0</v>
      </c>
      <c r="O37" s="26">
        <f>Pakruojis!M34</f>
        <v>0</v>
      </c>
      <c r="P37" s="26">
        <f>Pakruojis!N34</f>
        <v>0</v>
      </c>
      <c r="Q37" s="26">
        <f>Pakruojis!O34</f>
        <v>0</v>
      </c>
      <c r="R37" s="26">
        <f>Pakruojis!P34</f>
        <v>0</v>
      </c>
      <c r="S37" s="26">
        <f>Pakruojis!Q34</f>
        <v>0</v>
      </c>
      <c r="T37" s="87">
        <f t="shared" si="0"/>
        <v>0</v>
      </c>
    </row>
    <row r="38" spans="1:20" ht="13.5" customHeight="1">
      <c r="A38" s="85" t="s">
        <v>84</v>
      </c>
      <c r="B38" s="86" t="s">
        <v>85</v>
      </c>
      <c r="C38" s="87">
        <f>Palanga!M18</f>
        <v>0</v>
      </c>
      <c r="D38" s="26">
        <f>Palanga!A34</f>
        <v>0</v>
      </c>
      <c r="E38" s="26">
        <f>Palanga!C34</f>
        <v>0</v>
      </c>
      <c r="F38" s="26">
        <f>Palanga!D34</f>
        <v>0</v>
      </c>
      <c r="G38" s="26">
        <f>Palanga!E34</f>
        <v>0</v>
      </c>
      <c r="H38" s="26">
        <f>Palanga!F34</f>
        <v>0</v>
      </c>
      <c r="I38" s="26">
        <f>Palanga!G34</f>
        <v>0</v>
      </c>
      <c r="J38" s="26">
        <f>Palanga!H34</f>
        <v>0</v>
      </c>
      <c r="K38" s="26">
        <f>Palanga!I34</f>
        <v>0</v>
      </c>
      <c r="L38" s="26">
        <f>Palanga!J34</f>
        <v>0</v>
      </c>
      <c r="M38" s="26">
        <f>Palanga!K34</f>
        <v>0</v>
      </c>
      <c r="N38" s="26">
        <f>Palanga!L34</f>
        <v>0</v>
      </c>
      <c r="O38" s="26">
        <f>Palanga!M34</f>
        <v>0</v>
      </c>
      <c r="P38" s="26">
        <f>Palanga!N34</f>
        <v>0</v>
      </c>
      <c r="Q38" s="26">
        <f>Palanga!O34</f>
        <v>0</v>
      </c>
      <c r="R38" s="26">
        <f>Palanga!P34</f>
        <v>0</v>
      </c>
      <c r="S38" s="26">
        <f>Palanga!Q34</f>
        <v>0</v>
      </c>
      <c r="T38" s="87">
        <f t="shared" si="0"/>
        <v>0</v>
      </c>
    </row>
    <row r="39" spans="1:20" ht="13.5" customHeight="1">
      <c r="A39" s="85" t="s">
        <v>86</v>
      </c>
      <c r="B39" s="86" t="s">
        <v>87</v>
      </c>
      <c r="C39" s="87">
        <f>Panevezys!M18</f>
        <v>0</v>
      </c>
      <c r="D39" s="26">
        <f>Panevezys!A34</f>
        <v>0</v>
      </c>
      <c r="E39" s="26">
        <f>Panevezys!C34</f>
        <v>0</v>
      </c>
      <c r="F39" s="26">
        <f>Panevezys!D34</f>
        <v>0</v>
      </c>
      <c r="G39" s="26">
        <f>Panevezys!E34</f>
        <v>0</v>
      </c>
      <c r="H39" s="26">
        <f>Panevezys!F34</f>
        <v>0</v>
      </c>
      <c r="I39" s="26">
        <f>Panevezys!G34</f>
        <v>0</v>
      </c>
      <c r="J39" s="26">
        <f>Panevezys!H34</f>
        <v>0</v>
      </c>
      <c r="K39" s="26">
        <f>Panevezys!I34</f>
        <v>0</v>
      </c>
      <c r="L39" s="26">
        <f>Panevezys!J34</f>
        <v>0</v>
      </c>
      <c r="M39" s="26">
        <f>Panevezys!K34</f>
        <v>0</v>
      </c>
      <c r="N39" s="26">
        <f>Panevezys!L34</f>
        <v>0</v>
      </c>
      <c r="O39" s="26">
        <f>Panevezys!M34</f>
        <v>0</v>
      </c>
      <c r="P39" s="26">
        <f>Panevezys!N34</f>
        <v>0</v>
      </c>
      <c r="Q39" s="26">
        <f>Panevezys!O34</f>
        <v>0</v>
      </c>
      <c r="R39" s="26">
        <f>Panevezys!P34</f>
        <v>0</v>
      </c>
      <c r="S39" s="26">
        <f>Panevezys!Q34</f>
        <v>0</v>
      </c>
      <c r="T39" s="87">
        <f t="shared" si="0"/>
        <v>0</v>
      </c>
    </row>
    <row r="40" spans="1:20" ht="13.5" customHeight="1">
      <c r="A40" s="85" t="s">
        <v>88</v>
      </c>
      <c r="B40" s="86" t="s">
        <v>89</v>
      </c>
      <c r="C40" s="87">
        <f>Panevezio_rj!M18</f>
        <v>156.95802</v>
      </c>
      <c r="D40" s="26">
        <f>Panevezio_rj!A34</f>
        <v>0</v>
      </c>
      <c r="E40" s="26">
        <f>Panevezio_rj!C34</f>
        <v>93.572270000000003</v>
      </c>
      <c r="F40" s="26">
        <f>Panevezio_rj!D34</f>
        <v>24.085609999999999</v>
      </c>
      <c r="G40" s="26">
        <f>Panevezio_rj!E34</f>
        <v>3.5939999999999999</v>
      </c>
      <c r="H40" s="26">
        <f>Panevezio_rj!F34</f>
        <v>0</v>
      </c>
      <c r="I40" s="26">
        <f>Panevezio_rj!G34</f>
        <v>0</v>
      </c>
      <c r="J40" s="26">
        <f>Panevezio_rj!H34</f>
        <v>0</v>
      </c>
      <c r="K40" s="26">
        <f>Panevezio_rj!I34</f>
        <v>0</v>
      </c>
      <c r="L40" s="26">
        <f>Panevezio_rj!J34</f>
        <v>9.4928699999999999</v>
      </c>
      <c r="M40" s="26">
        <f>Panevezio_rj!K34</f>
        <v>0</v>
      </c>
      <c r="N40" s="26">
        <f>Panevezio_rj!L34</f>
        <v>0</v>
      </c>
      <c r="O40" s="26">
        <f>Panevezio_rj!M34</f>
        <v>0</v>
      </c>
      <c r="P40" s="26">
        <f>Panevezio_rj!N34</f>
        <v>0</v>
      </c>
      <c r="Q40" s="26">
        <f>Panevezio_rj!O34</f>
        <v>1.0268600000000001</v>
      </c>
      <c r="R40" s="26">
        <f>Panevezio_rj!P34</f>
        <v>1.8700000000000001E-2</v>
      </c>
      <c r="S40" s="26">
        <f>Panevezio_rj!Q34</f>
        <v>25.16771</v>
      </c>
      <c r="T40" s="87">
        <f t="shared" ref="T40:T67" si="1">SUM(D40:S40)</f>
        <v>156.95802</v>
      </c>
    </row>
    <row r="41" spans="1:20" ht="13.5" customHeight="1">
      <c r="A41" s="85" t="s">
        <v>90</v>
      </c>
      <c r="B41" s="86" t="s">
        <v>91</v>
      </c>
      <c r="C41" s="87">
        <f>Pasvalys!M18</f>
        <v>0</v>
      </c>
      <c r="D41" s="26">
        <f>Pasvalys!A34</f>
        <v>0</v>
      </c>
      <c r="E41" s="26">
        <f>Pasvalys!C34</f>
        <v>0</v>
      </c>
      <c r="F41" s="26">
        <f>Pasvalys!D34</f>
        <v>0</v>
      </c>
      <c r="G41" s="26">
        <f>Pasvalys!E34</f>
        <v>0</v>
      </c>
      <c r="H41" s="26">
        <f>Pasvalys!F34</f>
        <v>0</v>
      </c>
      <c r="I41" s="26">
        <f>Pasvalys!G34</f>
        <v>0</v>
      </c>
      <c r="J41" s="26">
        <f>Pasvalys!H34</f>
        <v>0</v>
      </c>
      <c r="K41" s="26">
        <f>Pasvalys!I34</f>
        <v>0</v>
      </c>
      <c r="L41" s="26">
        <f>Pasvalys!J34</f>
        <v>0</v>
      </c>
      <c r="M41" s="26">
        <f>Pasvalys!K34</f>
        <v>0</v>
      </c>
      <c r="N41" s="26">
        <f>Pasvalys!L34</f>
        <v>0</v>
      </c>
      <c r="O41" s="26">
        <f>Pasvalys!M34</f>
        <v>0</v>
      </c>
      <c r="P41" s="26">
        <f>Pasvalys!N34</f>
        <v>0</v>
      </c>
      <c r="Q41" s="26">
        <f>Pasvalys!O34</f>
        <v>0</v>
      </c>
      <c r="R41" s="26">
        <f>Pasvalys!P34</f>
        <v>0</v>
      </c>
      <c r="S41" s="26">
        <f>Pasvalys!Q34</f>
        <v>0</v>
      </c>
      <c r="T41" s="87">
        <f t="shared" si="1"/>
        <v>0</v>
      </c>
    </row>
    <row r="42" spans="1:20" ht="13.5" customHeight="1">
      <c r="A42" s="85" t="s">
        <v>92</v>
      </c>
      <c r="B42" s="86" t="s">
        <v>93</v>
      </c>
      <c r="C42" s="87">
        <f>Plunge!M18</f>
        <v>0</v>
      </c>
      <c r="D42" s="26">
        <f>Plunge!A34</f>
        <v>0</v>
      </c>
      <c r="E42" s="26">
        <f>Plunge!C34</f>
        <v>0</v>
      </c>
      <c r="F42" s="26">
        <f>Plunge!D34</f>
        <v>0</v>
      </c>
      <c r="G42" s="26">
        <f>Plunge!E34</f>
        <v>0</v>
      </c>
      <c r="H42" s="26">
        <f>Plunge!F34</f>
        <v>0</v>
      </c>
      <c r="I42" s="26">
        <f>Plunge!G34</f>
        <v>0</v>
      </c>
      <c r="J42" s="26">
        <f>Plunge!H34</f>
        <v>0</v>
      </c>
      <c r="K42" s="26">
        <f>Plunge!I34</f>
        <v>0</v>
      </c>
      <c r="L42" s="26">
        <f>Plunge!J34</f>
        <v>0</v>
      </c>
      <c r="M42" s="26">
        <f>Plunge!K34</f>
        <v>0</v>
      </c>
      <c r="N42" s="26">
        <f>Plunge!L34</f>
        <v>0</v>
      </c>
      <c r="O42" s="26">
        <f>Plunge!M34</f>
        <v>0</v>
      </c>
      <c r="P42" s="26">
        <f>Plunge!N34</f>
        <v>0</v>
      </c>
      <c r="Q42" s="26">
        <f>Plunge!O34</f>
        <v>0</v>
      </c>
      <c r="R42" s="26">
        <f>Plunge!P34</f>
        <v>0</v>
      </c>
      <c r="S42" s="26">
        <f>Plunge!Q34</f>
        <v>0</v>
      </c>
      <c r="T42" s="87">
        <f t="shared" si="1"/>
        <v>0</v>
      </c>
    </row>
    <row r="43" spans="1:20" ht="13.5" customHeight="1">
      <c r="A43" s="85" t="s">
        <v>94</v>
      </c>
      <c r="B43" s="86" t="s">
        <v>95</v>
      </c>
      <c r="C43" s="87">
        <f>Prienai!M18</f>
        <v>13.1</v>
      </c>
      <c r="D43" s="26">
        <f>Prienai!A34</f>
        <v>0</v>
      </c>
      <c r="E43" s="26">
        <f>Prienai!C34</f>
        <v>0</v>
      </c>
      <c r="F43" s="26">
        <f>Prienai!D34</f>
        <v>0</v>
      </c>
      <c r="G43" s="26">
        <f>Prienai!E34</f>
        <v>0</v>
      </c>
      <c r="H43" s="26">
        <f>Prienai!F34</f>
        <v>0</v>
      </c>
      <c r="I43" s="26">
        <f>Prienai!G34</f>
        <v>13.1</v>
      </c>
      <c r="J43" s="26">
        <f>Prienai!H34</f>
        <v>0</v>
      </c>
      <c r="K43" s="26">
        <f>Prienai!I34</f>
        <v>0</v>
      </c>
      <c r="L43" s="26">
        <f>Prienai!J34</f>
        <v>0</v>
      </c>
      <c r="M43" s="26">
        <f>Prienai!K34</f>
        <v>0</v>
      </c>
      <c r="N43" s="26">
        <f>Prienai!L34</f>
        <v>0</v>
      </c>
      <c r="O43" s="26">
        <f>Prienai!M34</f>
        <v>0</v>
      </c>
      <c r="P43" s="26">
        <f>Prienai!N34</f>
        <v>0</v>
      </c>
      <c r="Q43" s="26">
        <f>Prienai!O34</f>
        <v>0</v>
      </c>
      <c r="R43" s="26">
        <f>Prienai!P34</f>
        <v>0</v>
      </c>
      <c r="S43" s="26">
        <f>Prienai!Q34</f>
        <v>0</v>
      </c>
      <c r="T43" s="87">
        <f t="shared" si="1"/>
        <v>13.1</v>
      </c>
    </row>
    <row r="44" spans="1:20" ht="13.5" customHeight="1">
      <c r="A44" s="85" t="s">
        <v>96</v>
      </c>
      <c r="B44" s="86" t="s">
        <v>97</v>
      </c>
      <c r="C44" s="87">
        <f>Radviliskis!M18</f>
        <v>0</v>
      </c>
      <c r="D44" s="26">
        <f>Radviliskis!A34</f>
        <v>0</v>
      </c>
      <c r="E44" s="26">
        <f>Radviliskis!C34</f>
        <v>0</v>
      </c>
      <c r="F44" s="26">
        <f>Radviliskis!D34</f>
        <v>0</v>
      </c>
      <c r="G44" s="26">
        <f>Radviliskis!E34</f>
        <v>0</v>
      </c>
      <c r="H44" s="26">
        <f>Radviliskis!F34</f>
        <v>0</v>
      </c>
      <c r="I44" s="26">
        <f>Radviliskis!G34</f>
        <v>0</v>
      </c>
      <c r="J44" s="26">
        <f>Radviliskis!H34</f>
        <v>0</v>
      </c>
      <c r="K44" s="26">
        <f>Radviliskis!I34</f>
        <v>0</v>
      </c>
      <c r="L44" s="26">
        <f>Radviliskis!J34</f>
        <v>0</v>
      </c>
      <c r="M44" s="26">
        <f>Radviliskis!K34</f>
        <v>0</v>
      </c>
      <c r="N44" s="26">
        <f>Radviliskis!L34</f>
        <v>0</v>
      </c>
      <c r="O44" s="26">
        <f>Radviliskis!M34</f>
        <v>0</v>
      </c>
      <c r="P44" s="26">
        <f>Radviliskis!N34</f>
        <v>0</v>
      </c>
      <c r="Q44" s="26">
        <f>Radviliskis!O34</f>
        <v>0</v>
      </c>
      <c r="R44" s="26">
        <f>Radviliskis!P34</f>
        <v>0</v>
      </c>
      <c r="S44" s="26">
        <f>Radviliskis!Q34</f>
        <v>0</v>
      </c>
      <c r="T44" s="87">
        <f t="shared" si="1"/>
        <v>0</v>
      </c>
    </row>
    <row r="45" spans="1:20" ht="13.5" customHeight="1">
      <c r="A45" s="85" t="s">
        <v>98</v>
      </c>
      <c r="B45" s="86" t="s">
        <v>99</v>
      </c>
      <c r="C45" s="87">
        <f>Raseiniai!M18</f>
        <v>0</v>
      </c>
      <c r="D45" s="26">
        <f>Raseiniai!A34</f>
        <v>0</v>
      </c>
      <c r="E45" s="26">
        <f>Raseiniai!C34</f>
        <v>0</v>
      </c>
      <c r="F45" s="26">
        <f>Raseiniai!D34</f>
        <v>0</v>
      </c>
      <c r="G45" s="26">
        <f>Raseiniai!E34</f>
        <v>0</v>
      </c>
      <c r="H45" s="26">
        <f>Raseiniai!F34</f>
        <v>0</v>
      </c>
      <c r="I45" s="26">
        <f>Raseiniai!G34</f>
        <v>0</v>
      </c>
      <c r="J45" s="26">
        <f>Raseiniai!H34</f>
        <v>0</v>
      </c>
      <c r="K45" s="26">
        <f>Raseiniai!I34</f>
        <v>0</v>
      </c>
      <c r="L45" s="26">
        <f>Raseiniai!J34</f>
        <v>0</v>
      </c>
      <c r="M45" s="26">
        <f>Raseiniai!K34</f>
        <v>0</v>
      </c>
      <c r="N45" s="26">
        <f>Raseiniai!L34</f>
        <v>0</v>
      </c>
      <c r="O45" s="26">
        <f>Raseiniai!M34</f>
        <v>0</v>
      </c>
      <c r="P45" s="26">
        <f>Raseiniai!N34</f>
        <v>0</v>
      </c>
      <c r="Q45" s="26">
        <f>Raseiniai!O34</f>
        <v>0</v>
      </c>
      <c r="R45" s="26">
        <f>Raseiniai!P34</f>
        <v>0</v>
      </c>
      <c r="S45" s="26">
        <f>Raseiniai!Q34</f>
        <v>0</v>
      </c>
      <c r="T45" s="87">
        <f t="shared" si="1"/>
        <v>0</v>
      </c>
    </row>
    <row r="46" spans="1:20" ht="13.5" customHeight="1">
      <c r="A46" s="85" t="s">
        <v>100</v>
      </c>
      <c r="B46" s="86" t="s">
        <v>101</v>
      </c>
      <c r="C46" s="87">
        <f>Rietavas!M18</f>
        <v>23.2</v>
      </c>
      <c r="D46" s="26">
        <f>Rietavas!A34</f>
        <v>0</v>
      </c>
      <c r="E46" s="26">
        <f>Rietavas!C34</f>
        <v>18.8</v>
      </c>
      <c r="F46" s="26">
        <f>Rietavas!D34</f>
        <v>4.0999999999999996</v>
      </c>
      <c r="G46" s="26">
        <f>Rietavas!E34</f>
        <v>0</v>
      </c>
      <c r="H46" s="26">
        <f>Rietavas!F34</f>
        <v>0</v>
      </c>
      <c r="I46" s="26">
        <f>Rietavas!G34</f>
        <v>0</v>
      </c>
      <c r="J46" s="26">
        <f>Rietavas!H34</f>
        <v>0</v>
      </c>
      <c r="K46" s="26">
        <f>Rietavas!I34</f>
        <v>0</v>
      </c>
      <c r="L46" s="26">
        <f>Rietavas!J34</f>
        <v>0</v>
      </c>
      <c r="M46" s="26">
        <f>Rietavas!K34</f>
        <v>0</v>
      </c>
      <c r="N46" s="26">
        <f>Rietavas!L34</f>
        <v>0</v>
      </c>
      <c r="O46" s="26">
        <f>Rietavas!M34</f>
        <v>0</v>
      </c>
      <c r="P46" s="26">
        <f>Rietavas!N34</f>
        <v>0</v>
      </c>
      <c r="Q46" s="26">
        <f>Rietavas!O34</f>
        <v>0</v>
      </c>
      <c r="R46" s="26">
        <f>Rietavas!P34</f>
        <v>0.2</v>
      </c>
      <c r="S46" s="26">
        <f>Rietavas!Q34</f>
        <v>0.1</v>
      </c>
      <c r="T46" s="87">
        <f t="shared" si="1"/>
        <v>23.2</v>
      </c>
    </row>
    <row r="47" spans="1:20" ht="13.5" customHeight="1">
      <c r="A47" s="85" t="s">
        <v>102</v>
      </c>
      <c r="B47" s="86" t="s">
        <v>103</v>
      </c>
      <c r="C47" s="87">
        <f>Rokiskis!M18</f>
        <v>42.85</v>
      </c>
      <c r="D47" s="26">
        <f>Rokiskis!A34</f>
        <v>0</v>
      </c>
      <c r="E47" s="26">
        <f>Rokiskis!C34</f>
        <v>0</v>
      </c>
      <c r="F47" s="26">
        <f>Rokiskis!D34</f>
        <v>0</v>
      </c>
      <c r="G47" s="26">
        <f>Rokiskis!E34</f>
        <v>0</v>
      </c>
      <c r="H47" s="26">
        <f>Rokiskis!F34</f>
        <v>0</v>
      </c>
      <c r="I47" s="26">
        <f>Rokiskis!G34</f>
        <v>0</v>
      </c>
      <c r="J47" s="26">
        <f>Rokiskis!H34</f>
        <v>0</v>
      </c>
      <c r="K47" s="26">
        <f>Rokiskis!I34</f>
        <v>0</v>
      </c>
      <c r="L47" s="26">
        <f>Rokiskis!J34</f>
        <v>0</v>
      </c>
      <c r="M47" s="26">
        <f>Rokiskis!K34</f>
        <v>0</v>
      </c>
      <c r="N47" s="26">
        <f>Rokiskis!L34</f>
        <v>0</v>
      </c>
      <c r="O47" s="26">
        <f>Rokiskis!M34</f>
        <v>0</v>
      </c>
      <c r="P47" s="26">
        <f>Rokiskis!N34</f>
        <v>0</v>
      </c>
      <c r="Q47" s="26">
        <f>Rokiskis!O34</f>
        <v>0</v>
      </c>
      <c r="R47" s="26">
        <f>Rokiskis!P34</f>
        <v>0</v>
      </c>
      <c r="S47" s="26">
        <f>Rokiskis!Q34</f>
        <v>42.85</v>
      </c>
      <c r="T47" s="87">
        <f t="shared" si="1"/>
        <v>42.85</v>
      </c>
    </row>
    <row r="48" spans="1:20" ht="13.5" customHeight="1">
      <c r="A48" s="85" t="s">
        <v>104</v>
      </c>
      <c r="B48" s="86" t="s">
        <v>105</v>
      </c>
      <c r="C48" s="87">
        <f>Skuodas!M18</f>
        <v>0</v>
      </c>
      <c r="D48" s="26">
        <f>Skuodas!A34</f>
        <v>0</v>
      </c>
      <c r="E48" s="26">
        <f>Skuodas!C34</f>
        <v>0</v>
      </c>
      <c r="F48" s="26">
        <f>Skuodas!D34</f>
        <v>0</v>
      </c>
      <c r="G48" s="26">
        <f>Skuodas!E34</f>
        <v>0</v>
      </c>
      <c r="H48" s="26">
        <f>Skuodas!F34</f>
        <v>0</v>
      </c>
      <c r="I48" s="26">
        <f>Skuodas!G34</f>
        <v>0</v>
      </c>
      <c r="J48" s="26">
        <f>Skuodas!H34</f>
        <v>0</v>
      </c>
      <c r="K48" s="26">
        <f>Skuodas!I34</f>
        <v>0</v>
      </c>
      <c r="L48" s="26">
        <f>Skuodas!J34</f>
        <v>0</v>
      </c>
      <c r="M48" s="26">
        <f>Skuodas!K34</f>
        <v>0</v>
      </c>
      <c r="N48" s="26">
        <f>Skuodas!L34</f>
        <v>0</v>
      </c>
      <c r="O48" s="26">
        <f>Skuodas!M34</f>
        <v>0</v>
      </c>
      <c r="P48" s="26">
        <f>Skuodas!N34</f>
        <v>0</v>
      </c>
      <c r="Q48" s="26">
        <f>Skuodas!O34</f>
        <v>0</v>
      </c>
      <c r="R48" s="26">
        <f>Skuodas!P34</f>
        <v>0</v>
      </c>
      <c r="S48" s="26">
        <f>Skuodas!Q34</f>
        <v>0</v>
      </c>
      <c r="T48" s="87">
        <f t="shared" si="1"/>
        <v>0</v>
      </c>
    </row>
    <row r="49" spans="1:20" ht="13.5" customHeight="1">
      <c r="A49" s="85" t="s">
        <v>106</v>
      </c>
      <c r="B49" s="86" t="s">
        <v>107</v>
      </c>
      <c r="C49" s="87">
        <f>Sakiai!M18</f>
        <v>0</v>
      </c>
      <c r="D49" s="26">
        <f>Sakiai!A34</f>
        <v>0</v>
      </c>
      <c r="E49" s="26">
        <f>Sakiai!C34</f>
        <v>0</v>
      </c>
      <c r="F49" s="26">
        <f>Sakiai!D34</f>
        <v>0</v>
      </c>
      <c r="G49" s="26">
        <f>Sakiai!E34</f>
        <v>0</v>
      </c>
      <c r="H49" s="26">
        <f>Sakiai!F34</f>
        <v>0</v>
      </c>
      <c r="I49" s="26">
        <f>Sakiai!G34</f>
        <v>0</v>
      </c>
      <c r="J49" s="26">
        <f>Sakiai!H34</f>
        <v>0</v>
      </c>
      <c r="K49" s="26">
        <f>Sakiai!I34</f>
        <v>0</v>
      </c>
      <c r="L49" s="26">
        <f>Sakiai!J34</f>
        <v>0</v>
      </c>
      <c r="M49" s="26">
        <f>Sakiai!K34</f>
        <v>0</v>
      </c>
      <c r="N49" s="26">
        <f>Sakiai!L34</f>
        <v>0</v>
      </c>
      <c r="O49" s="26">
        <f>Sakiai!M34</f>
        <v>0</v>
      </c>
      <c r="P49" s="26">
        <f>Sakiai!N34</f>
        <v>0</v>
      </c>
      <c r="Q49" s="26">
        <f>Sakiai!O34</f>
        <v>0</v>
      </c>
      <c r="R49" s="26">
        <f>Sakiai!P34</f>
        <v>0</v>
      </c>
      <c r="S49" s="26">
        <f>Sakiai!Q34</f>
        <v>0</v>
      </c>
      <c r="T49" s="87">
        <f t="shared" si="1"/>
        <v>0</v>
      </c>
    </row>
    <row r="50" spans="1:20" ht="13.5" customHeight="1">
      <c r="A50" s="85" t="s">
        <v>108</v>
      </c>
      <c r="B50" s="86" t="s">
        <v>109</v>
      </c>
      <c r="C50" s="87">
        <f>Salcininkai!M18</f>
        <v>15.739000000000001</v>
      </c>
      <c r="D50" s="26">
        <f>Salcininkai!A34</f>
        <v>0</v>
      </c>
      <c r="E50" s="26">
        <f>Salcininkai!C34</f>
        <v>0</v>
      </c>
      <c r="F50" s="26">
        <f>Salcininkai!D34</f>
        <v>15.74</v>
      </c>
      <c r="G50" s="26">
        <f>Salcininkai!E34</f>
        <v>0</v>
      </c>
      <c r="H50" s="26">
        <f>Salcininkai!F34</f>
        <v>0</v>
      </c>
      <c r="I50" s="26">
        <f>Salcininkai!G34</f>
        <v>0</v>
      </c>
      <c r="J50" s="26">
        <f>Salcininkai!H34</f>
        <v>0</v>
      </c>
      <c r="K50" s="26">
        <f>Salcininkai!I34</f>
        <v>0</v>
      </c>
      <c r="L50" s="26">
        <f>Salcininkai!J34</f>
        <v>0</v>
      </c>
      <c r="M50" s="26">
        <f>Salcininkai!K34</f>
        <v>0</v>
      </c>
      <c r="N50" s="26">
        <f>Salcininkai!L34</f>
        <v>0</v>
      </c>
      <c r="O50" s="26">
        <f>Salcininkai!M34</f>
        <v>0</v>
      </c>
      <c r="P50" s="26">
        <f>Salcininkai!N34</f>
        <v>0</v>
      </c>
      <c r="Q50" s="26">
        <f>Salcininkai!O34</f>
        <v>0</v>
      </c>
      <c r="R50" s="26">
        <f>Salcininkai!P34</f>
        <v>0</v>
      </c>
      <c r="S50" s="26">
        <f>Salcininkai!Q34</f>
        <v>0</v>
      </c>
      <c r="T50" s="87">
        <f t="shared" si="1"/>
        <v>15.74</v>
      </c>
    </row>
    <row r="51" spans="1:20" ht="13.5" customHeight="1">
      <c r="A51" s="85" t="s">
        <v>110</v>
      </c>
      <c r="B51" s="86" t="s">
        <v>111</v>
      </c>
      <c r="C51" s="87">
        <f>Siauliai!M18</f>
        <v>7308</v>
      </c>
      <c r="D51" s="26">
        <f>Siauliai!A34</f>
        <v>2567.5</v>
      </c>
      <c r="E51" s="26">
        <f>Siauliai!C34</f>
        <v>2974.3</v>
      </c>
      <c r="F51" s="26">
        <f>Siauliai!D34</f>
        <v>360.7</v>
      </c>
      <c r="G51" s="26">
        <f>Siauliai!E34</f>
        <v>85</v>
      </c>
      <c r="H51" s="26">
        <f>Siauliai!F34</f>
        <v>15.2</v>
      </c>
      <c r="I51" s="26">
        <f>Siauliai!G34</f>
        <v>13.3</v>
      </c>
      <c r="J51" s="26">
        <f>Siauliai!H34</f>
        <v>8</v>
      </c>
      <c r="K51" s="26">
        <f>Siauliai!I34</f>
        <v>0</v>
      </c>
      <c r="L51" s="26">
        <f>Siauliai!J34</f>
        <v>55</v>
      </c>
      <c r="M51" s="26">
        <f>Siauliai!K34</f>
        <v>5.9</v>
      </c>
      <c r="N51" s="26">
        <f>Siauliai!L34</f>
        <v>0</v>
      </c>
      <c r="O51" s="26">
        <f>Siauliai!M34</f>
        <v>82.5</v>
      </c>
      <c r="P51" s="26">
        <f>Siauliai!N34</f>
        <v>7.6</v>
      </c>
      <c r="Q51" s="26">
        <f>Siauliai!O34</f>
        <v>92.5</v>
      </c>
      <c r="R51" s="26">
        <f>Siauliai!P34</f>
        <v>336.9</v>
      </c>
      <c r="S51" s="26">
        <f>Siauliai!Q34</f>
        <v>703.6</v>
      </c>
      <c r="T51" s="87">
        <f t="shared" si="1"/>
        <v>7308</v>
      </c>
    </row>
    <row r="52" spans="1:20" ht="13.5" customHeight="1">
      <c r="A52" s="85" t="s">
        <v>112</v>
      </c>
      <c r="B52" s="86" t="s">
        <v>113</v>
      </c>
      <c r="C52" s="87">
        <f>Siauliu_rj!M18</f>
        <v>0</v>
      </c>
      <c r="D52" s="26">
        <f>Siauliu_rj!A34</f>
        <v>0</v>
      </c>
      <c r="E52" s="26">
        <f>Siauliu_rj!C34</f>
        <v>0</v>
      </c>
      <c r="F52" s="26">
        <f>Siauliu_rj!D34</f>
        <v>0</v>
      </c>
      <c r="G52" s="26">
        <f>Siauliu_rj!E34</f>
        <v>0</v>
      </c>
      <c r="H52" s="26">
        <f>Siauliu_rj!F34</f>
        <v>0</v>
      </c>
      <c r="I52" s="26">
        <f>Siauliu_rj!G34</f>
        <v>0</v>
      </c>
      <c r="J52" s="26">
        <f>Siauliu_rj!H34</f>
        <v>0</v>
      </c>
      <c r="K52" s="26">
        <f>Siauliu_rj!I34</f>
        <v>0</v>
      </c>
      <c r="L52" s="26">
        <f>Siauliu_rj!J34</f>
        <v>0</v>
      </c>
      <c r="M52" s="26">
        <f>Siauliu_rj!K34</f>
        <v>0</v>
      </c>
      <c r="N52" s="26">
        <f>Siauliu_rj!L34</f>
        <v>0</v>
      </c>
      <c r="O52" s="26">
        <f>Siauliu_rj!M34</f>
        <v>0</v>
      </c>
      <c r="P52" s="26">
        <f>Siauliu_rj!N34</f>
        <v>0</v>
      </c>
      <c r="Q52" s="26">
        <f>Siauliu_rj!O34</f>
        <v>0</v>
      </c>
      <c r="R52" s="26">
        <f>Siauliu_rj!P34</f>
        <v>0</v>
      </c>
      <c r="S52" s="26">
        <f>Siauliu_rj!Q34</f>
        <v>0</v>
      </c>
      <c r="T52" s="87">
        <f t="shared" si="1"/>
        <v>0</v>
      </c>
    </row>
    <row r="53" spans="1:20" ht="13.5" customHeight="1">
      <c r="A53" s="85" t="s">
        <v>114</v>
      </c>
      <c r="B53" s="86" t="s">
        <v>115</v>
      </c>
      <c r="C53" s="87">
        <f>Silale!M18</f>
        <v>3.1</v>
      </c>
      <c r="D53" s="26">
        <f>Silale!A34</f>
        <v>0</v>
      </c>
      <c r="E53" s="26">
        <f>Silale!C34</f>
        <v>0</v>
      </c>
      <c r="F53" s="26">
        <f>Silale!D34</f>
        <v>3.1</v>
      </c>
      <c r="G53" s="26">
        <f>Silale!E34</f>
        <v>0</v>
      </c>
      <c r="H53" s="26">
        <f>Silale!F34</f>
        <v>0</v>
      </c>
      <c r="I53" s="26">
        <f>Silale!G34</f>
        <v>0</v>
      </c>
      <c r="J53" s="26">
        <f>Silale!H34</f>
        <v>0</v>
      </c>
      <c r="K53" s="26">
        <f>Silale!I34</f>
        <v>0</v>
      </c>
      <c r="L53" s="26">
        <f>Silale!J34</f>
        <v>0</v>
      </c>
      <c r="M53" s="26">
        <f>Silale!K34</f>
        <v>0</v>
      </c>
      <c r="N53" s="26">
        <f>Silale!L34</f>
        <v>0</v>
      </c>
      <c r="O53" s="26">
        <f>Silale!M34</f>
        <v>0</v>
      </c>
      <c r="P53" s="26">
        <f>Silale!N34</f>
        <v>0</v>
      </c>
      <c r="Q53" s="26">
        <f>Silale!O34</f>
        <v>0</v>
      </c>
      <c r="R53" s="26">
        <f>Silale!P34</f>
        <v>0</v>
      </c>
      <c r="S53" s="26">
        <f>Silale!Q34</f>
        <v>0</v>
      </c>
      <c r="T53" s="87">
        <f t="shared" si="1"/>
        <v>3.1</v>
      </c>
    </row>
    <row r="54" spans="1:20" ht="13.5" customHeight="1">
      <c r="A54" s="85" t="s">
        <v>116</v>
      </c>
      <c r="B54" s="86" t="s">
        <v>117</v>
      </c>
      <c r="C54" s="87">
        <f>Silute!M18</f>
        <v>0</v>
      </c>
      <c r="D54" s="26">
        <f>Silute!A34</f>
        <v>0</v>
      </c>
      <c r="E54" s="26">
        <f>Silute!C34</f>
        <v>0</v>
      </c>
      <c r="F54" s="26">
        <f>Silute!D34</f>
        <v>0</v>
      </c>
      <c r="G54" s="26">
        <f>Silute!E34</f>
        <v>0</v>
      </c>
      <c r="H54" s="26">
        <f>Silute!F34</f>
        <v>0</v>
      </c>
      <c r="I54" s="26">
        <f>Silute!G34</f>
        <v>0</v>
      </c>
      <c r="J54" s="26">
        <f>Silute!H34</f>
        <v>0</v>
      </c>
      <c r="K54" s="26">
        <f>Silute!I34</f>
        <v>0</v>
      </c>
      <c r="L54" s="26">
        <f>Silute!J34</f>
        <v>0</v>
      </c>
      <c r="M54" s="26">
        <f>Silute!K34</f>
        <v>0</v>
      </c>
      <c r="N54" s="26">
        <f>Silute!L34</f>
        <v>0</v>
      </c>
      <c r="O54" s="26">
        <f>Silute!M34</f>
        <v>0</v>
      </c>
      <c r="P54" s="26">
        <f>Silute!N34</f>
        <v>0</v>
      </c>
      <c r="Q54" s="26">
        <f>Silute!O34</f>
        <v>0</v>
      </c>
      <c r="R54" s="26">
        <f>Silute!P34</f>
        <v>0</v>
      </c>
      <c r="S54" s="26">
        <f>Silute!Q34</f>
        <v>0</v>
      </c>
      <c r="T54" s="87">
        <f>SUM(D54:S54)</f>
        <v>0</v>
      </c>
    </row>
    <row r="55" spans="1:20" ht="13.5" customHeight="1">
      <c r="A55" s="85" t="s">
        <v>118</v>
      </c>
      <c r="B55" s="86" t="s">
        <v>119</v>
      </c>
      <c r="C55" s="87">
        <f>Sirvintai!M18</f>
        <v>0</v>
      </c>
      <c r="D55" s="26">
        <f>Sirvintai!A34</f>
        <v>0</v>
      </c>
      <c r="E55" s="26">
        <f>Sirvintai!C34</f>
        <v>0</v>
      </c>
      <c r="F55" s="26">
        <f>Sirvintai!D34</f>
        <v>0</v>
      </c>
      <c r="G55" s="26">
        <f>Sirvintai!E34</f>
        <v>0</v>
      </c>
      <c r="H55" s="26">
        <f>Sirvintai!F34</f>
        <v>0</v>
      </c>
      <c r="I55" s="26">
        <f>Sirvintai!G34</f>
        <v>0</v>
      </c>
      <c r="J55" s="26">
        <f>Sirvintai!H34</f>
        <v>0</v>
      </c>
      <c r="K55" s="26">
        <f>Sirvintai!I34</f>
        <v>0</v>
      </c>
      <c r="L55" s="26">
        <f>Sirvintai!J34</f>
        <v>0</v>
      </c>
      <c r="M55" s="26">
        <f>Sirvintai!K34</f>
        <v>0</v>
      </c>
      <c r="N55" s="26">
        <f>Sirvintai!L34</f>
        <v>0</v>
      </c>
      <c r="O55" s="26">
        <f>Sirvintai!M34</f>
        <v>0</v>
      </c>
      <c r="P55" s="26">
        <f>Sirvintai!N34</f>
        <v>0</v>
      </c>
      <c r="Q55" s="26">
        <f>Sirvintai!O34</f>
        <v>0</v>
      </c>
      <c r="R55" s="26">
        <f>Sirvintai!P34</f>
        <v>0</v>
      </c>
      <c r="S55" s="26">
        <f>Sirvintai!Q34</f>
        <v>0</v>
      </c>
      <c r="T55" s="87">
        <f t="shared" si="1"/>
        <v>0</v>
      </c>
    </row>
    <row r="56" spans="1:20" ht="13.5" customHeight="1">
      <c r="A56" s="85" t="s">
        <v>120</v>
      </c>
      <c r="B56" s="86" t="s">
        <v>121</v>
      </c>
      <c r="C56" s="87">
        <f>Svencionys!M18</f>
        <v>213.79999999999998</v>
      </c>
      <c r="D56" s="26">
        <f>Svencionys!A34</f>
        <v>92</v>
      </c>
      <c r="E56" s="26">
        <f>Svencionys!C34</f>
        <v>62.8</v>
      </c>
      <c r="F56" s="26">
        <f>Svencionys!D34</f>
        <v>0</v>
      </c>
      <c r="G56" s="26">
        <f>Svencionys!E34</f>
        <v>0</v>
      </c>
      <c r="H56" s="26">
        <f>Svencionys!F34</f>
        <v>0</v>
      </c>
      <c r="I56" s="26">
        <f>Svencionys!G34</f>
        <v>0</v>
      </c>
      <c r="J56" s="26">
        <f>Svencionys!H34</f>
        <v>0</v>
      </c>
      <c r="K56" s="26">
        <f>Svencionys!I34</f>
        <v>0</v>
      </c>
      <c r="L56" s="26">
        <f>Svencionys!J34</f>
        <v>14.8</v>
      </c>
      <c r="M56" s="26">
        <f>Svencionys!K34</f>
        <v>5.4</v>
      </c>
      <c r="N56" s="26">
        <f>Svencionys!L34</f>
        <v>0</v>
      </c>
      <c r="O56" s="26">
        <f>Svencionys!M34</f>
        <v>0</v>
      </c>
      <c r="P56" s="26">
        <f>Svencionys!N34</f>
        <v>0</v>
      </c>
      <c r="Q56" s="26">
        <f>Svencionys!O34</f>
        <v>11</v>
      </c>
      <c r="R56" s="26">
        <f>Svencionys!P34</f>
        <v>2</v>
      </c>
      <c r="S56" s="26">
        <f>Svencionys!Q34</f>
        <v>25.8</v>
      </c>
      <c r="T56" s="87">
        <f t="shared" si="1"/>
        <v>213.80000000000004</v>
      </c>
    </row>
    <row r="57" spans="1:20" ht="13.5" customHeight="1">
      <c r="A57" s="85" t="s">
        <v>122</v>
      </c>
      <c r="B57" s="86" t="s">
        <v>123</v>
      </c>
      <c r="C57" s="87">
        <f>Taurage!M18</f>
        <v>0</v>
      </c>
      <c r="D57" s="26">
        <f>Taurage!A34</f>
        <v>0</v>
      </c>
      <c r="E57" s="26">
        <f>Taurage!C34</f>
        <v>0</v>
      </c>
      <c r="F57" s="26">
        <f>Taurage!D34</f>
        <v>0</v>
      </c>
      <c r="G57" s="26">
        <f>Taurage!E34</f>
        <v>0</v>
      </c>
      <c r="H57" s="26">
        <f>Taurage!F34</f>
        <v>0</v>
      </c>
      <c r="I57" s="26">
        <f>Taurage!G34</f>
        <v>0</v>
      </c>
      <c r="J57" s="26">
        <f>Taurage!H34</f>
        <v>0</v>
      </c>
      <c r="K57" s="26">
        <f>Taurage!I34</f>
        <v>0</v>
      </c>
      <c r="L57" s="26">
        <f>Taurage!J34</f>
        <v>0</v>
      </c>
      <c r="M57" s="26">
        <f>Taurage!K34</f>
        <v>0</v>
      </c>
      <c r="N57" s="26">
        <f>Taurage!L34</f>
        <v>0</v>
      </c>
      <c r="O57" s="26">
        <f>Taurage!M34</f>
        <v>0</v>
      </c>
      <c r="P57" s="26">
        <f>Taurage!N34</f>
        <v>0</v>
      </c>
      <c r="Q57" s="26">
        <f>Taurage!O34</f>
        <v>0</v>
      </c>
      <c r="R57" s="26">
        <f>Taurage!P34</f>
        <v>0</v>
      </c>
      <c r="S57" s="26">
        <f>Taurage!Q34</f>
        <v>0</v>
      </c>
      <c r="T57" s="87">
        <f t="shared" si="1"/>
        <v>0</v>
      </c>
    </row>
    <row r="58" spans="1:20" ht="13.5" customHeight="1">
      <c r="A58" s="85" t="s">
        <v>124</v>
      </c>
      <c r="B58" s="86" t="s">
        <v>125</v>
      </c>
      <c r="C58" s="87">
        <f>Telsiai!M18</f>
        <v>22</v>
      </c>
      <c r="D58" s="26">
        <f>Telsiai!A34</f>
        <v>0</v>
      </c>
      <c r="E58" s="26">
        <f>Telsiai!C34</f>
        <v>0</v>
      </c>
      <c r="F58" s="26">
        <f>Telsiai!D34</f>
        <v>19</v>
      </c>
      <c r="G58" s="26">
        <f>Telsiai!E34</f>
        <v>0</v>
      </c>
      <c r="H58" s="26">
        <f>Telsiai!F34</f>
        <v>0</v>
      </c>
      <c r="I58" s="26">
        <f>Telsiai!G34</f>
        <v>0</v>
      </c>
      <c r="J58" s="26">
        <f>Telsiai!H34</f>
        <v>0</v>
      </c>
      <c r="K58" s="26">
        <f>Telsiai!I34</f>
        <v>0</v>
      </c>
      <c r="L58" s="26">
        <f>Telsiai!J34</f>
        <v>0</v>
      </c>
      <c r="M58" s="26">
        <f>Telsiai!K34</f>
        <v>0</v>
      </c>
      <c r="N58" s="26">
        <f>Telsiai!L34</f>
        <v>0</v>
      </c>
      <c r="O58" s="26">
        <f>Telsiai!M34</f>
        <v>0</v>
      </c>
      <c r="P58" s="26">
        <f>Telsiai!N34</f>
        <v>0</v>
      </c>
      <c r="Q58" s="26">
        <f>Telsiai!O34</f>
        <v>0</v>
      </c>
      <c r="R58" s="26">
        <f>Telsiai!P34</f>
        <v>0</v>
      </c>
      <c r="S58" s="26">
        <f>Telsiai!Q34</f>
        <v>3</v>
      </c>
      <c r="T58" s="87">
        <f t="shared" si="1"/>
        <v>22</v>
      </c>
    </row>
    <row r="59" spans="1:20" ht="13.5" customHeight="1">
      <c r="A59" s="85" t="s">
        <v>126</v>
      </c>
      <c r="B59" s="86" t="s">
        <v>127</v>
      </c>
      <c r="C59" s="87">
        <f>Trakai!M18</f>
        <v>0</v>
      </c>
      <c r="D59" s="26">
        <f>Trakai!A34</f>
        <v>0</v>
      </c>
      <c r="E59" s="26">
        <f>Trakai!C34</f>
        <v>0</v>
      </c>
      <c r="F59" s="26">
        <f>Trakai!D34</f>
        <v>0</v>
      </c>
      <c r="G59" s="26">
        <f>Trakai!E34</f>
        <v>0</v>
      </c>
      <c r="H59" s="26">
        <f>Trakai!F34</f>
        <v>0</v>
      </c>
      <c r="I59" s="26">
        <f>Trakai!G34</f>
        <v>0</v>
      </c>
      <c r="J59" s="26">
        <f>Trakai!H34</f>
        <v>0</v>
      </c>
      <c r="K59" s="26">
        <f>Trakai!I34</f>
        <v>0</v>
      </c>
      <c r="L59" s="26">
        <f>Trakai!J34</f>
        <v>0</v>
      </c>
      <c r="M59" s="26">
        <f>Trakai!K34</f>
        <v>0</v>
      </c>
      <c r="N59" s="26">
        <f>Trakai!L34</f>
        <v>0</v>
      </c>
      <c r="O59" s="26">
        <f>Trakai!M34</f>
        <v>0</v>
      </c>
      <c r="P59" s="26">
        <f>Trakai!N34</f>
        <v>0</v>
      </c>
      <c r="Q59" s="26">
        <f>Trakai!O34</f>
        <v>0</v>
      </c>
      <c r="R59" s="26">
        <f>Trakai!P34</f>
        <v>0</v>
      </c>
      <c r="S59" s="26">
        <f>Trakai!Q34</f>
        <v>0</v>
      </c>
      <c r="T59" s="87">
        <f t="shared" si="1"/>
        <v>0</v>
      </c>
    </row>
    <row r="60" spans="1:20" ht="13.5" customHeight="1">
      <c r="A60" s="85" t="s">
        <v>128</v>
      </c>
      <c r="B60" s="86" t="s">
        <v>129</v>
      </c>
      <c r="C60" s="87">
        <f>Ukmerge!M18</f>
        <v>114.34399999999999</v>
      </c>
      <c r="D60" s="26">
        <f>Ukmerge!A34</f>
        <v>0</v>
      </c>
      <c r="E60" s="26">
        <f>Ukmerge!C34</f>
        <v>0</v>
      </c>
      <c r="F60" s="26">
        <f>Ukmerge!D34</f>
        <v>0</v>
      </c>
      <c r="G60" s="26">
        <f>Ukmerge!E34</f>
        <v>0</v>
      </c>
      <c r="H60" s="26">
        <f>Ukmerge!F34</f>
        <v>24.1</v>
      </c>
      <c r="I60" s="26">
        <f>Ukmerge!G34</f>
        <v>0</v>
      </c>
      <c r="J60" s="26">
        <f>Ukmerge!H34</f>
        <v>4</v>
      </c>
      <c r="K60" s="26">
        <f>Ukmerge!I34</f>
        <v>0</v>
      </c>
      <c r="L60" s="26">
        <f>Ukmerge!J34</f>
        <v>28</v>
      </c>
      <c r="M60" s="26">
        <f>Ukmerge!K34</f>
        <v>0</v>
      </c>
      <c r="N60" s="26">
        <f>Ukmerge!L34</f>
        <v>0</v>
      </c>
      <c r="O60" s="26">
        <f>Ukmerge!M34</f>
        <v>0</v>
      </c>
      <c r="P60" s="26">
        <f>Ukmerge!N34</f>
        <v>0</v>
      </c>
      <c r="Q60" s="26">
        <f>Ukmerge!O34</f>
        <v>0</v>
      </c>
      <c r="R60" s="26">
        <f>Ukmerge!P34</f>
        <v>0</v>
      </c>
      <c r="S60" s="26">
        <f>Ukmerge!Q34</f>
        <v>58.24</v>
      </c>
      <c r="T60" s="87">
        <f t="shared" si="1"/>
        <v>114.34</v>
      </c>
    </row>
    <row r="61" spans="1:20" ht="13.5" customHeight="1">
      <c r="A61" s="85" t="s">
        <v>130</v>
      </c>
      <c r="B61" s="86" t="s">
        <v>131</v>
      </c>
      <c r="C61" s="87">
        <f>Utena!M18</f>
        <v>0</v>
      </c>
      <c r="D61" s="26">
        <f>Utena!A34</f>
        <v>0</v>
      </c>
      <c r="E61" s="26">
        <f>Utena!C34</f>
        <v>0</v>
      </c>
      <c r="F61" s="26">
        <f>Utena!D34</f>
        <v>0</v>
      </c>
      <c r="G61" s="26">
        <f>Utena!E34</f>
        <v>0</v>
      </c>
      <c r="H61" s="26">
        <f>Utena!F34</f>
        <v>0</v>
      </c>
      <c r="I61" s="26">
        <f>Utena!G34</f>
        <v>0</v>
      </c>
      <c r="J61" s="26">
        <f>Utena!H34</f>
        <v>0</v>
      </c>
      <c r="K61" s="26">
        <f>Utena!I34</f>
        <v>0</v>
      </c>
      <c r="L61" s="26">
        <f>Utena!J34</f>
        <v>0</v>
      </c>
      <c r="M61" s="26">
        <f>Utena!K34</f>
        <v>0</v>
      </c>
      <c r="N61" s="26">
        <f>Utena!L34</f>
        <v>0</v>
      </c>
      <c r="O61" s="26">
        <f>Utena!M34</f>
        <v>0</v>
      </c>
      <c r="P61" s="26">
        <f>Utena!N34</f>
        <v>0</v>
      </c>
      <c r="Q61" s="26">
        <f>Utena!O34</f>
        <v>0</v>
      </c>
      <c r="R61" s="26">
        <f>Utena!P34</f>
        <v>0</v>
      </c>
      <c r="S61" s="26">
        <f>Utena!Q34</f>
        <v>0</v>
      </c>
      <c r="T61" s="87">
        <f t="shared" si="1"/>
        <v>0</v>
      </c>
    </row>
    <row r="62" spans="1:20" ht="13.5" customHeight="1">
      <c r="A62" s="85" t="s">
        <v>132</v>
      </c>
      <c r="B62" s="86" t="s">
        <v>133</v>
      </c>
      <c r="C62" s="87">
        <f>Varena!M18</f>
        <v>0</v>
      </c>
      <c r="D62" s="26">
        <f>Varena!A34</f>
        <v>0</v>
      </c>
      <c r="E62" s="26">
        <f>Varena!C34</f>
        <v>0</v>
      </c>
      <c r="F62" s="26">
        <f>Varena!D34</f>
        <v>0</v>
      </c>
      <c r="G62" s="26">
        <f>Varena!E34</f>
        <v>0</v>
      </c>
      <c r="H62" s="26">
        <f>Varena!F34</f>
        <v>0</v>
      </c>
      <c r="I62" s="26">
        <f>Varena!G34</f>
        <v>0</v>
      </c>
      <c r="J62" s="26">
        <f>Varena!H34</f>
        <v>0</v>
      </c>
      <c r="K62" s="26">
        <f>Varena!I34</f>
        <v>0</v>
      </c>
      <c r="L62" s="26">
        <f>Varena!J34</f>
        <v>0</v>
      </c>
      <c r="M62" s="26">
        <f>Varena!K34</f>
        <v>0</v>
      </c>
      <c r="N62" s="26">
        <f>Varena!L34</f>
        <v>0</v>
      </c>
      <c r="O62" s="26">
        <f>Varena!M34</f>
        <v>0</v>
      </c>
      <c r="P62" s="26">
        <f>Varena!N34</f>
        <v>0</v>
      </c>
      <c r="Q62" s="26">
        <f>Varena!O34</f>
        <v>0</v>
      </c>
      <c r="R62" s="26">
        <f>Varena!P34</f>
        <v>0</v>
      </c>
      <c r="S62" s="26">
        <f>Varena!Q34</f>
        <v>0</v>
      </c>
      <c r="T62" s="87">
        <f t="shared" si="1"/>
        <v>0</v>
      </c>
    </row>
    <row r="63" spans="1:20" ht="13.5" customHeight="1">
      <c r="A63" s="85" t="s">
        <v>134</v>
      </c>
      <c r="B63" s="86" t="s">
        <v>135</v>
      </c>
      <c r="C63" s="87">
        <f>Vilkaviskis!M18</f>
        <v>0</v>
      </c>
      <c r="D63" s="26">
        <f>Vilkaviskis!A34</f>
        <v>0</v>
      </c>
      <c r="E63" s="26">
        <f>Vilkaviskis!C34</f>
        <v>0</v>
      </c>
      <c r="F63" s="26">
        <f>Vilkaviskis!D34</f>
        <v>5.8789999999999996</v>
      </c>
      <c r="G63" s="26">
        <f>Vilkaviskis!E34</f>
        <v>0</v>
      </c>
      <c r="H63" s="26">
        <f>Vilkaviskis!F34</f>
        <v>0</v>
      </c>
      <c r="I63" s="26">
        <f>Vilkaviskis!G34</f>
        <v>0</v>
      </c>
      <c r="J63" s="26">
        <f>Vilkaviskis!H34</f>
        <v>0</v>
      </c>
      <c r="K63" s="26">
        <f>Vilkaviskis!I34</f>
        <v>0</v>
      </c>
      <c r="L63" s="26">
        <f>Vilkaviskis!J34</f>
        <v>0</v>
      </c>
      <c r="M63" s="26">
        <f>Vilkaviskis!K34</f>
        <v>0</v>
      </c>
      <c r="N63" s="26">
        <f>Vilkaviskis!L34</f>
        <v>0</v>
      </c>
      <c r="O63" s="26">
        <f>Vilkaviskis!M34</f>
        <v>0</v>
      </c>
      <c r="P63" s="26">
        <f>Vilkaviskis!N34</f>
        <v>0</v>
      </c>
      <c r="Q63" s="26">
        <f>Vilkaviskis!O34</f>
        <v>0</v>
      </c>
      <c r="R63" s="26">
        <f>Vilkaviskis!P34</f>
        <v>0</v>
      </c>
      <c r="S63" s="26">
        <f>Vilkaviskis!Q34</f>
        <v>0</v>
      </c>
      <c r="T63" s="87">
        <f t="shared" si="1"/>
        <v>5.8789999999999996</v>
      </c>
    </row>
    <row r="64" spans="1:20" ht="13.5" customHeight="1">
      <c r="A64" s="85" t="s">
        <v>136</v>
      </c>
      <c r="B64" s="86" t="s">
        <v>137</v>
      </c>
      <c r="C64" s="87">
        <f>Vilnius!M18</f>
        <v>0</v>
      </c>
      <c r="D64" s="26">
        <f>Vilnius!A34</f>
        <v>0</v>
      </c>
      <c r="E64" s="26">
        <f>Vilnius!C34</f>
        <v>0</v>
      </c>
      <c r="F64" s="26">
        <f>Vilnius!D34</f>
        <v>0</v>
      </c>
      <c r="G64" s="26">
        <f>Vilnius!E34</f>
        <v>0</v>
      </c>
      <c r="H64" s="26">
        <f>Vilnius!F34</f>
        <v>0</v>
      </c>
      <c r="I64" s="26">
        <f>Vilnius!G34</f>
        <v>0</v>
      </c>
      <c r="J64" s="26">
        <f>Vilnius!H34</f>
        <v>0</v>
      </c>
      <c r="K64" s="26">
        <f>Vilnius!I34</f>
        <v>0</v>
      </c>
      <c r="L64" s="26">
        <f>Vilnius!J34</f>
        <v>0</v>
      </c>
      <c r="M64" s="26">
        <f>Vilnius!K34</f>
        <v>0</v>
      </c>
      <c r="N64" s="26">
        <f>Vilnius!L34</f>
        <v>0</v>
      </c>
      <c r="O64" s="26">
        <f>Vilnius!M34</f>
        <v>0</v>
      </c>
      <c r="P64" s="26">
        <f>Vilnius!N34</f>
        <v>0</v>
      </c>
      <c r="Q64" s="26">
        <f>Vilnius!O34</f>
        <v>0</v>
      </c>
      <c r="R64" s="26">
        <f>Vilnius!P34</f>
        <v>0</v>
      </c>
      <c r="S64" s="26">
        <f>Vilnius!Q34</f>
        <v>0</v>
      </c>
      <c r="T64" s="87">
        <f t="shared" si="1"/>
        <v>0</v>
      </c>
    </row>
    <row r="65" spans="1:21" ht="13.5" customHeight="1">
      <c r="A65" s="85" t="s">
        <v>138</v>
      </c>
      <c r="B65" s="86" t="s">
        <v>139</v>
      </c>
      <c r="C65" s="87">
        <f>Vilniaus_rj!M18</f>
        <v>83.27</v>
      </c>
      <c r="D65" s="26">
        <f>Vilniaus_rj!A34</f>
        <v>0</v>
      </c>
      <c r="E65" s="26">
        <f>Vilniaus_rj!C34</f>
        <v>58.27</v>
      </c>
      <c r="F65" s="26">
        <f>Vilniaus_rj!D34</f>
        <v>25</v>
      </c>
      <c r="G65" s="26">
        <f>Vilniaus_rj!E34</f>
        <v>0</v>
      </c>
      <c r="H65" s="26">
        <f>Vilniaus_rj!F34</f>
        <v>0</v>
      </c>
      <c r="I65" s="26">
        <f>Vilniaus_rj!G34</f>
        <v>0</v>
      </c>
      <c r="J65" s="26">
        <f>Vilniaus_rj!H34</f>
        <v>0</v>
      </c>
      <c r="K65" s="26">
        <f>Vilniaus_rj!I34</f>
        <v>0</v>
      </c>
      <c r="L65" s="26">
        <f>Vilniaus_rj!J34</f>
        <v>0</v>
      </c>
      <c r="M65" s="26">
        <f>Vilniaus_rj!K34</f>
        <v>0</v>
      </c>
      <c r="N65" s="26">
        <f>Vilniaus_rj!L34</f>
        <v>0</v>
      </c>
      <c r="O65" s="26">
        <f>Vilniaus_rj!M34</f>
        <v>0</v>
      </c>
      <c r="P65" s="26">
        <f>Vilniaus_rj!N34</f>
        <v>0</v>
      </c>
      <c r="Q65" s="26">
        <f>Vilniaus_rj!O34</f>
        <v>0</v>
      </c>
      <c r="R65" s="26">
        <f>Vilniaus_rj!P34</f>
        <v>0</v>
      </c>
      <c r="S65" s="26">
        <f>Vilniaus_rj!Q34</f>
        <v>0</v>
      </c>
      <c r="T65" s="87">
        <f t="shared" si="1"/>
        <v>83.27000000000001</v>
      </c>
    </row>
    <row r="66" spans="1:21" ht="13.5" customHeight="1">
      <c r="A66" s="85" t="s">
        <v>140</v>
      </c>
      <c r="B66" s="86" t="s">
        <v>141</v>
      </c>
      <c r="C66" s="87">
        <f>Visaginas!M18</f>
        <v>41.3</v>
      </c>
      <c r="D66" s="26">
        <f>Visaginas!A34</f>
        <v>0</v>
      </c>
      <c r="E66" s="26">
        <f>Visaginas!C34</f>
        <v>17.3</v>
      </c>
      <c r="F66" s="26">
        <f>Visaginas!D34</f>
        <v>24</v>
      </c>
      <c r="G66" s="26">
        <f>Visaginas!E34</f>
        <v>0</v>
      </c>
      <c r="H66" s="26">
        <f>Visaginas!F34</f>
        <v>0</v>
      </c>
      <c r="I66" s="26">
        <f>Visaginas!G34</f>
        <v>0</v>
      </c>
      <c r="J66" s="26">
        <f>Visaginas!H34</f>
        <v>0</v>
      </c>
      <c r="K66" s="26">
        <f>Visaginas!I34</f>
        <v>0</v>
      </c>
      <c r="L66" s="26">
        <f>Visaginas!J34</f>
        <v>0</v>
      </c>
      <c r="M66" s="26">
        <f>Visaginas!K34</f>
        <v>0</v>
      </c>
      <c r="N66" s="26">
        <f>Visaginas!L34</f>
        <v>0</v>
      </c>
      <c r="O66" s="26">
        <f>Visaginas!M34</f>
        <v>0</v>
      </c>
      <c r="P66" s="26">
        <f>Visaginas!N34</f>
        <v>0</v>
      </c>
      <c r="Q66" s="26">
        <f>Visaginas!O34</f>
        <v>0</v>
      </c>
      <c r="R66" s="26">
        <f>Visaginas!P34</f>
        <v>0</v>
      </c>
      <c r="S66" s="26">
        <f>Visaginas!Q34</f>
        <v>0</v>
      </c>
      <c r="T66" s="87">
        <f t="shared" si="1"/>
        <v>41.3</v>
      </c>
    </row>
    <row r="67" spans="1:21" ht="13.5" customHeight="1">
      <c r="A67" s="85" t="s">
        <v>142</v>
      </c>
      <c r="B67" s="86" t="s">
        <v>143</v>
      </c>
      <c r="C67" s="87">
        <f>Zarasai!M18</f>
        <v>0</v>
      </c>
      <c r="D67" s="26">
        <f>Zarasai!A34</f>
        <v>0</v>
      </c>
      <c r="E67" s="26">
        <f>Zarasai!C34</f>
        <v>0</v>
      </c>
      <c r="F67" s="26">
        <f>Zarasai!D34</f>
        <v>0</v>
      </c>
      <c r="G67" s="26">
        <f>Zarasai!E34</f>
        <v>0</v>
      </c>
      <c r="H67" s="26">
        <f>Zarasai!F34</f>
        <v>0</v>
      </c>
      <c r="I67" s="26">
        <f>Zarasai!G34</f>
        <v>0</v>
      </c>
      <c r="J67" s="26">
        <f>Zarasai!H34</f>
        <v>0</v>
      </c>
      <c r="K67" s="26">
        <f>Zarasai!I34</f>
        <v>0</v>
      </c>
      <c r="L67" s="26">
        <f>Zarasai!J34</f>
        <v>0</v>
      </c>
      <c r="M67" s="26">
        <f>Zarasai!K34</f>
        <v>0</v>
      </c>
      <c r="N67" s="26">
        <f>Zarasai!L34</f>
        <v>0</v>
      </c>
      <c r="O67" s="26">
        <f>Zarasai!M34</f>
        <v>0</v>
      </c>
      <c r="P67" s="26">
        <f>Zarasai!N34</f>
        <v>0</v>
      </c>
      <c r="Q67" s="26">
        <f>Zarasai!O34</f>
        <v>0</v>
      </c>
      <c r="R67" s="26">
        <f>Zarasai!P34</f>
        <v>0</v>
      </c>
      <c r="S67" s="26">
        <f>Zarasai!Q34</f>
        <v>0</v>
      </c>
      <c r="T67" s="87">
        <f t="shared" si="1"/>
        <v>0</v>
      </c>
    </row>
    <row r="68" spans="1:21" ht="15" customHeight="1">
      <c r="A68" s="88"/>
      <c r="B68" s="89" t="s">
        <v>332</v>
      </c>
      <c r="C68" s="416">
        <f>SUM(C8:C67)</f>
        <v>10147.551019999999</v>
      </c>
      <c r="D68" s="90">
        <f>SUM(D8:D67)</f>
        <v>2659.5</v>
      </c>
      <c r="E68" s="90">
        <f t="shared" ref="E68:R68" si="2">SUM(E8:E67)</f>
        <v>4142.9602700000005</v>
      </c>
      <c r="F68" s="90">
        <f t="shared" si="2"/>
        <v>587.46460999999999</v>
      </c>
      <c r="G68" s="90">
        <f t="shared" si="2"/>
        <v>145.18600000000001</v>
      </c>
      <c r="H68" s="90">
        <f t="shared" si="2"/>
        <v>52.185000000000002</v>
      </c>
      <c r="I68" s="90">
        <f t="shared" si="2"/>
        <v>37.82</v>
      </c>
      <c r="J68" s="90">
        <f t="shared" si="2"/>
        <v>12.1</v>
      </c>
      <c r="K68" s="90">
        <f t="shared" si="2"/>
        <v>0</v>
      </c>
      <c r="L68" s="90">
        <f t="shared" si="2"/>
        <v>558.19286999999986</v>
      </c>
      <c r="M68" s="90">
        <f t="shared" si="2"/>
        <v>11.3</v>
      </c>
      <c r="N68" s="90">
        <f t="shared" si="2"/>
        <v>0</v>
      </c>
      <c r="O68" s="90">
        <f t="shared" si="2"/>
        <v>83.5</v>
      </c>
      <c r="P68" s="90">
        <f t="shared" si="2"/>
        <v>7.8</v>
      </c>
      <c r="Q68" s="90">
        <f t="shared" si="2"/>
        <v>148.15685999999999</v>
      </c>
      <c r="R68" s="90">
        <f t="shared" si="2"/>
        <v>423.51869999999997</v>
      </c>
      <c r="S68" s="90">
        <f>SUM(S8:S67)</f>
        <v>1177.4857099999999</v>
      </c>
      <c r="T68" s="90">
        <f>SUM(T8:T67)</f>
        <v>10047.17002</v>
      </c>
      <c r="U68" s="84"/>
    </row>
    <row r="69" spans="1:21" ht="15" customHeight="1">
      <c r="A69" s="91"/>
      <c r="B69" s="92" t="s">
        <v>245</v>
      </c>
      <c r="C69" s="93">
        <v>100</v>
      </c>
      <c r="D69" s="94">
        <f>(D68*100)/$T$68</f>
        <v>26.470140295286853</v>
      </c>
      <c r="E69" s="94">
        <f>(E68*100)/$T$68</f>
        <v>41.23509666655368</v>
      </c>
      <c r="F69" s="94">
        <f t="shared" ref="E69:T69" si="3">(F68*100)/$T$68</f>
        <v>5.8470654804346589</v>
      </c>
      <c r="G69" s="94">
        <f t="shared" si="3"/>
        <v>1.4450437258550544</v>
      </c>
      <c r="H69" s="94">
        <f t="shared" si="3"/>
        <v>0.51939998921208663</v>
      </c>
      <c r="I69" s="94">
        <f t="shared" si="3"/>
        <v>0.37642440532722271</v>
      </c>
      <c r="J69" s="94">
        <f t="shared" si="3"/>
        <v>0.12043192238126374</v>
      </c>
      <c r="K69" s="94">
        <f t="shared" si="3"/>
        <v>0</v>
      </c>
      <c r="L69" s="94">
        <f t="shared" si="3"/>
        <v>5.5557223465797367</v>
      </c>
      <c r="M69" s="94">
        <f t="shared" si="3"/>
        <v>0.11246948123208927</v>
      </c>
      <c r="N69" s="94">
        <f t="shared" si="3"/>
        <v>0</v>
      </c>
      <c r="O69" s="94">
        <f t="shared" si="3"/>
        <v>0.83107979494508444</v>
      </c>
      <c r="P69" s="94">
        <f t="shared" si="3"/>
        <v>7.7633801204451E-2</v>
      </c>
      <c r="Q69" s="94">
        <f t="shared" si="3"/>
        <v>1.4746128482455998</v>
      </c>
      <c r="R69" s="94">
        <f t="shared" si="3"/>
        <v>4.2153034054060923</v>
      </c>
      <c r="S69" s="94">
        <f t="shared" si="3"/>
        <v>11.719575837336134</v>
      </c>
      <c r="T69" s="93">
        <f t="shared" si="3"/>
        <v>100</v>
      </c>
    </row>
  </sheetData>
  <sheetProtection algorithmName="SHA-512" hashValue="q1jgBWNf/ofU+oNOkUG+FoacFIgk4yZUqr+bJ9oIpiGk2TrhYmqmVUP2aA3WLiyOqmwWy8Gl6pVXiN0Gfsjm+Q==" saltValue="8hzdbmWL7wrNyPHMVbnk7Q==" spinCount="100000" sheet="1" objects="1" scenarios="1"/>
  <mergeCells count="20">
    <mergeCell ref="A1:O1"/>
    <mergeCell ref="A3:O3"/>
    <mergeCell ref="A4:A6"/>
    <mergeCell ref="B4:B6"/>
    <mergeCell ref="C4:C6"/>
    <mergeCell ref="D4:T4"/>
    <mergeCell ref="D5:D6"/>
    <mergeCell ref="E5:E6"/>
    <mergeCell ref="F5:F6"/>
    <mergeCell ref="G5:G6"/>
    <mergeCell ref="Q5:Q6"/>
    <mergeCell ref="R5:R6"/>
    <mergeCell ref="S5:S6"/>
    <mergeCell ref="T5:T6"/>
    <mergeCell ref="H5:H6"/>
    <mergeCell ref="I5:I6"/>
    <mergeCell ref="J5:K5"/>
    <mergeCell ref="L5:N5"/>
    <mergeCell ref="O5:O6"/>
    <mergeCell ref="P5:P6"/>
  </mergeCells>
  <conditionalFormatting sqref="D8:S67">
    <cfRule type="cellIs" dxfId="180" priority="1" stopIfTrue="1" operator="equal">
      <formula>0</formula>
    </cfRule>
  </conditionalFormatting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92D050"/>
  </sheetPr>
  <dimension ref="A1:V37"/>
  <sheetViews>
    <sheetView workbookViewId="0">
      <selection activeCell="D39" sqref="D3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36566.699999999997</v>
      </c>
      <c r="B10" s="276"/>
      <c r="C10" s="277"/>
      <c r="D10" s="53">
        <f>H26+H10</f>
        <v>881.55200000000002</v>
      </c>
      <c r="E10" s="55">
        <f>IFERROR((D10*100)/A10,0)</f>
        <v>2.4108054596121611</v>
      </c>
      <c r="F10" s="19">
        <v>24931</v>
      </c>
      <c r="G10" s="56">
        <f>IFERROR((A10/F10*10000),0)</f>
        <v>14667.161365368414</v>
      </c>
      <c r="H10" s="34">
        <v>45.531999999999996</v>
      </c>
      <c r="I10" s="38">
        <v>45.531999999999996</v>
      </c>
      <c r="J10" s="38">
        <v>124.06</v>
      </c>
      <c r="K10" s="38">
        <v>124.06</v>
      </c>
      <c r="L10" s="38"/>
      <c r="M10" s="38"/>
      <c r="N10" s="38"/>
      <c r="O10" s="38"/>
      <c r="P10" s="57">
        <f>H10+J10+L10+N10</f>
        <v>169.59199999999998</v>
      </c>
      <c r="Q10" s="57">
        <f>I10+K10+M10+O10</f>
        <v>169.59199999999998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13.1</v>
      </c>
      <c r="I18" s="39"/>
      <c r="J18" s="38"/>
      <c r="K18" s="38"/>
      <c r="L18" s="26"/>
      <c r="M18" s="202">
        <f>SUM(E18:L18)</f>
        <v>13.1</v>
      </c>
      <c r="N18" s="203"/>
      <c r="O18" s="304">
        <f>SUM(A34:Q34)</f>
        <v>13.1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>
        <v>5.032</v>
      </c>
      <c r="H19" s="38">
        <v>335</v>
      </c>
      <c r="I19" s="38">
        <v>5.65</v>
      </c>
      <c r="J19" s="38">
        <v>7.7</v>
      </c>
      <c r="K19" s="38"/>
      <c r="L19" s="26">
        <v>162.9</v>
      </c>
      <c r="M19" s="202">
        <f t="shared" ref="M19:M24" si="0">SUM(E19:L19)</f>
        <v>516.28199999999993</v>
      </c>
      <c r="N19" s="203"/>
      <c r="O19" s="245">
        <v>516.28</v>
      </c>
      <c r="P19" s="246"/>
      <c r="Q19" s="65">
        <f>M19-O19</f>
        <v>1.9999999999527063E-3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44.37</v>
      </c>
      <c r="H24" s="40">
        <v>487.92</v>
      </c>
      <c r="I24" s="40">
        <v>11.37</v>
      </c>
      <c r="J24" s="40">
        <v>105.06</v>
      </c>
      <c r="K24" s="40">
        <v>0</v>
      </c>
      <c r="L24" s="40">
        <v>0</v>
      </c>
      <c r="M24" s="202">
        <f t="shared" si="0"/>
        <v>648.72</v>
      </c>
      <c r="N24" s="203"/>
      <c r="O24" s="306">
        <v>648.71999999999991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49.402000000000001</v>
      </c>
      <c r="H26" s="41">
        <f t="shared" si="3"/>
        <v>836.02</v>
      </c>
      <c r="I26" s="41">
        <f t="shared" si="3"/>
        <v>17.02</v>
      </c>
      <c r="J26" s="41">
        <f t="shared" si="3"/>
        <v>112.76</v>
      </c>
      <c r="K26" s="41">
        <f t="shared" si="3"/>
        <v>0</v>
      </c>
      <c r="L26" s="67">
        <f>SUM(L18:L25)</f>
        <v>162.9</v>
      </c>
      <c r="M26" s="233">
        <f>SUM(M18:N25)</f>
        <v>1178.1019999999999</v>
      </c>
      <c r="N26" s="234"/>
      <c r="O26" s="235">
        <f>SUM(O18:P25)</f>
        <v>1178.0999999999999</v>
      </c>
      <c r="P26" s="236"/>
      <c r="Q26" s="65">
        <f>M26-O26</f>
        <v>1.9999999999527063E-3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>
        <v>13.1</v>
      </c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4.3480004813284667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74" priority="3" stopIfTrue="1" operator="equal">
      <formula>0</formula>
    </cfRule>
  </conditionalFormatting>
  <conditionalFormatting sqref="O23:O25">
    <cfRule type="cellIs" dxfId="73" priority="2" stopIfTrue="1" operator="equal">
      <formula>0</formula>
    </cfRule>
  </conditionalFormatting>
  <conditionalFormatting sqref="L23:L25">
    <cfRule type="cellIs" dxfId="7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92D050"/>
  </sheetPr>
  <dimension ref="A1:V37"/>
  <sheetViews>
    <sheetView workbookViewId="0">
      <selection activeCell="D41" sqref="D4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50492.9</v>
      </c>
      <c r="B10" s="276"/>
      <c r="C10" s="277"/>
      <c r="D10" s="53">
        <f>H26+H10</f>
        <v>373.2</v>
      </c>
      <c r="E10" s="55">
        <f>IFERROR((D10*100)/A10,0)</f>
        <v>0.73911381600185366</v>
      </c>
      <c r="F10" s="19">
        <v>37842</v>
      </c>
      <c r="G10" s="56">
        <f>IFERROR((A10/F10*10000),0)</f>
        <v>13343.08440357275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38.75</v>
      </c>
      <c r="F23" s="40">
        <v>0</v>
      </c>
      <c r="G23" s="40">
        <v>0</v>
      </c>
      <c r="H23" s="40">
        <v>373.2</v>
      </c>
      <c r="I23" s="40">
        <v>6.57</v>
      </c>
      <c r="J23" s="40">
        <v>0</v>
      </c>
      <c r="K23" s="40">
        <v>0</v>
      </c>
      <c r="L23" s="40">
        <v>0</v>
      </c>
      <c r="M23" s="202">
        <f t="shared" si="0"/>
        <v>418.52</v>
      </c>
      <c r="N23" s="203"/>
      <c r="O23" s="306">
        <v>418.52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38.75</v>
      </c>
      <c r="F26" s="41">
        <f t="shared" si="3"/>
        <v>0</v>
      </c>
      <c r="G26" s="41">
        <f t="shared" si="3"/>
        <v>0</v>
      </c>
      <c r="H26" s="41">
        <f t="shared" si="3"/>
        <v>373.2</v>
      </c>
      <c r="I26" s="41">
        <f t="shared" si="3"/>
        <v>6.57</v>
      </c>
      <c r="J26" s="41">
        <f t="shared" si="3"/>
        <v>0</v>
      </c>
      <c r="K26" s="41">
        <f t="shared" si="3"/>
        <v>0</v>
      </c>
      <c r="L26" s="67">
        <f>SUM(L18:L25)</f>
        <v>0</v>
      </c>
      <c r="M26" s="233">
        <f>SUM(M18:N25)</f>
        <v>418.52</v>
      </c>
      <c r="N26" s="234"/>
      <c r="O26" s="235">
        <f>SUM(O18:P25)</f>
        <v>418.52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7.1270017440938638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71" priority="3" stopIfTrue="1" operator="equal">
      <formula>0</formula>
    </cfRule>
  </conditionalFormatting>
  <conditionalFormatting sqref="O23:O25">
    <cfRule type="cellIs" dxfId="70" priority="2" stopIfTrue="1" operator="equal">
      <formula>0</formula>
    </cfRule>
  </conditionalFormatting>
  <conditionalFormatting sqref="L23:L25">
    <cfRule type="cellIs" dxfId="69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92D050"/>
  </sheetPr>
  <dimension ref="A1:V37"/>
  <sheetViews>
    <sheetView workbookViewId="0">
      <selection activeCell="F43" sqref="F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44740</v>
      </c>
      <c r="B10" s="276"/>
      <c r="C10" s="277"/>
      <c r="D10" s="53">
        <f>H26+H10</f>
        <v>695.8</v>
      </c>
      <c r="E10" s="55">
        <f>IFERROR((D10*100)/A10,0)</f>
        <v>1.5552078676799286</v>
      </c>
      <c r="F10" s="19">
        <v>31225</v>
      </c>
      <c r="G10" s="56">
        <f>IFERROR((A10/F10*10000),0)</f>
        <v>14328.26261008807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28</v>
      </c>
      <c r="I19" s="38"/>
      <c r="J19" s="38"/>
      <c r="K19" s="38"/>
      <c r="L19" s="26"/>
      <c r="M19" s="202">
        <f t="shared" ref="M19:M24" si="0">SUM(E19:L19)</f>
        <v>28</v>
      </c>
      <c r="N19" s="203"/>
      <c r="O19" s="245"/>
      <c r="P19" s="246"/>
      <c r="Q19" s="65">
        <f>M19-O19</f>
        <v>28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667.8</v>
      </c>
      <c r="I24" s="40">
        <v>0</v>
      </c>
      <c r="J24" s="40">
        <v>0.6</v>
      </c>
      <c r="K24" s="40">
        <v>0</v>
      </c>
      <c r="L24" s="40">
        <v>0</v>
      </c>
      <c r="M24" s="202">
        <f t="shared" si="0"/>
        <v>668.4</v>
      </c>
      <c r="N24" s="203"/>
      <c r="O24" s="306">
        <v>668.4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0</v>
      </c>
      <c r="H26" s="41">
        <f t="shared" si="3"/>
        <v>695.8</v>
      </c>
      <c r="I26" s="41">
        <f t="shared" si="3"/>
        <v>0</v>
      </c>
      <c r="J26" s="41">
        <f t="shared" si="3"/>
        <v>0.6</v>
      </c>
      <c r="K26" s="41">
        <f t="shared" si="3"/>
        <v>0</v>
      </c>
      <c r="L26" s="67">
        <f>SUM(L18:L25)</f>
        <v>0</v>
      </c>
      <c r="M26" s="233">
        <f>SUM(M18:N25)</f>
        <v>696.4</v>
      </c>
      <c r="N26" s="234"/>
      <c r="O26" s="235">
        <f>SUM(O18:P25)</f>
        <v>668.4</v>
      </c>
      <c r="P26" s="236"/>
      <c r="Q26" s="65">
        <f>M26-O26</f>
        <v>28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5.7357886309047235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68" priority="3" stopIfTrue="1" operator="equal">
      <formula>0</formula>
    </cfRule>
  </conditionalFormatting>
  <conditionalFormatting sqref="O23:O25">
    <cfRule type="cellIs" dxfId="67" priority="2" stopIfTrue="1" operator="equal">
      <formula>0</formula>
    </cfRule>
  </conditionalFormatting>
  <conditionalFormatting sqref="L23:L25">
    <cfRule type="cellIs" dxfId="6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92D050"/>
  </sheetPr>
  <dimension ref="A1:V37"/>
  <sheetViews>
    <sheetView workbookViewId="0">
      <selection activeCell="D43" sqref="D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1167</v>
      </c>
      <c r="B10" s="276"/>
      <c r="C10" s="277"/>
      <c r="D10" s="53">
        <f>H26+H10</f>
        <v>44.7</v>
      </c>
      <c r="E10" s="55">
        <f>IFERROR((D10*100)/A10,0)</f>
        <v>3.8303341902313623</v>
      </c>
      <c r="F10" s="19">
        <v>7220</v>
      </c>
      <c r="G10" s="56">
        <f>IFERROR((A10/F10*10000),0)</f>
        <v>1616.3434903047091</v>
      </c>
      <c r="H10" s="34">
        <v>17</v>
      </c>
      <c r="I10" s="38">
        <v>17</v>
      </c>
      <c r="J10" s="38">
        <v>17</v>
      </c>
      <c r="K10" s="38">
        <v>17</v>
      </c>
      <c r="L10" s="38">
        <v>194</v>
      </c>
      <c r="M10" s="38">
        <v>194</v>
      </c>
      <c r="N10" s="38"/>
      <c r="O10" s="38"/>
      <c r="P10" s="57">
        <f>H10+J10+L10+N10</f>
        <v>228</v>
      </c>
      <c r="Q10" s="57">
        <f>I10+K10+M10+O10</f>
        <v>228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23.2</v>
      </c>
      <c r="I18" s="39"/>
      <c r="J18" s="38"/>
      <c r="K18" s="38"/>
      <c r="L18" s="26"/>
      <c r="M18" s="202">
        <f>SUM(E18:L18)</f>
        <v>23.2</v>
      </c>
      <c r="N18" s="203"/>
      <c r="O18" s="304">
        <f>SUM(A34:Q34)</f>
        <v>23.2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4.5</v>
      </c>
      <c r="I19" s="38"/>
      <c r="J19" s="38"/>
      <c r="K19" s="38"/>
      <c r="L19" s="26"/>
      <c r="M19" s="202">
        <f t="shared" ref="M19:M24" si="0">SUM(E19:L19)</f>
        <v>4.5</v>
      </c>
      <c r="N19" s="203"/>
      <c r="O19" s="245">
        <v>4.5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0</v>
      </c>
      <c r="H26" s="41">
        <f t="shared" si="3"/>
        <v>27.7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67">
        <f>SUM(L18:L25)</f>
        <v>0</v>
      </c>
      <c r="M26" s="233">
        <f>SUM(M18:N25)</f>
        <v>27.7</v>
      </c>
      <c r="N26" s="234"/>
      <c r="O26" s="235">
        <f>SUM(O18:P25)</f>
        <v>27.7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18.8</v>
      </c>
      <c r="D34" s="73">
        <v>4.0999999999999996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>
        <v>0.2</v>
      </c>
      <c r="Q34" s="73">
        <v>0.1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5.1523545706371188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65" priority="3" stopIfTrue="1" operator="equal">
      <formula>0</formula>
    </cfRule>
  </conditionalFormatting>
  <conditionalFormatting sqref="O23:O25">
    <cfRule type="cellIs" dxfId="64" priority="2" stopIfTrue="1" operator="equal">
      <formula>0</formula>
    </cfRule>
  </conditionalFormatting>
  <conditionalFormatting sqref="L23:L25">
    <cfRule type="cellIs" dxfId="63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92D050"/>
  </sheetPr>
  <dimension ref="A1:V37"/>
  <sheetViews>
    <sheetView workbookViewId="0">
      <selection activeCell="G41" sqref="G4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37207.78</v>
      </c>
      <c r="B10" s="276"/>
      <c r="C10" s="277"/>
      <c r="D10" s="53">
        <f>H26+H10</f>
        <v>822.51099999999997</v>
      </c>
      <c r="E10" s="55">
        <f>IFERROR((D10*100)/A10,0)</f>
        <v>2.2105887532123658</v>
      </c>
      <c r="F10" s="19">
        <v>28645</v>
      </c>
      <c r="G10" s="56">
        <f>IFERROR((A10/F10*10000),0)</f>
        <v>12989.275615290626</v>
      </c>
      <c r="H10" s="34">
        <v>43.021000000000001</v>
      </c>
      <c r="I10" s="38">
        <v>43.021000000000001</v>
      </c>
      <c r="J10" s="38">
        <v>23</v>
      </c>
      <c r="K10" s="38">
        <v>22.54</v>
      </c>
      <c r="L10" s="38">
        <v>0</v>
      </c>
      <c r="M10" s="38">
        <v>0</v>
      </c>
      <c r="N10" s="38">
        <v>0</v>
      </c>
      <c r="O10" s="38">
        <v>0</v>
      </c>
      <c r="P10" s="57">
        <f>H10+J10+L10+N10</f>
        <v>66.021000000000001</v>
      </c>
      <c r="Q10" s="57">
        <f>I10+K10+M10+O10</f>
        <v>65.561000000000007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>
        <v>42.85</v>
      </c>
      <c r="F18" s="38"/>
      <c r="G18" s="38"/>
      <c r="H18" s="38"/>
      <c r="I18" s="39"/>
      <c r="J18" s="38"/>
      <c r="K18" s="38"/>
      <c r="L18" s="26"/>
      <c r="M18" s="202">
        <f>SUM(E18:L18)</f>
        <v>42.85</v>
      </c>
      <c r="N18" s="203"/>
      <c r="O18" s="304">
        <f>SUM(A34:Q34)</f>
        <v>42.85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>
        <v>16.850000000000001</v>
      </c>
      <c r="H19" s="38">
        <v>16.504999999999999</v>
      </c>
      <c r="I19" s="38"/>
      <c r="J19" s="38">
        <v>1.119</v>
      </c>
      <c r="K19" s="38"/>
      <c r="L19" s="26">
        <v>31.965</v>
      </c>
      <c r="M19" s="202">
        <f t="shared" ref="M19:M24" si="0">SUM(E19:L19)</f>
        <v>66.439000000000007</v>
      </c>
      <c r="N19" s="203"/>
      <c r="O19" s="245">
        <v>64.634</v>
      </c>
      <c r="P19" s="246"/>
      <c r="Q19" s="65">
        <f>M19-O19</f>
        <v>1.8050000000000068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261.33499999999998</v>
      </c>
      <c r="I20" s="38"/>
      <c r="J20" s="38">
        <v>119.8</v>
      </c>
      <c r="K20" s="38"/>
      <c r="L20" s="26">
        <v>106.11</v>
      </c>
      <c r="M20" s="202">
        <f t="shared" si="0"/>
        <v>487.245</v>
      </c>
      <c r="N20" s="203"/>
      <c r="O20" s="245">
        <v>481.24</v>
      </c>
      <c r="P20" s="246"/>
      <c r="Q20" s="65">
        <f t="shared" ref="Q20:Q25" si="2">M20-O20</f>
        <v>6.0049999999999955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501.65</v>
      </c>
      <c r="I23" s="40">
        <v>8.1199999999999992</v>
      </c>
      <c r="J23" s="40">
        <v>2.46</v>
      </c>
      <c r="K23" s="40">
        <v>0</v>
      </c>
      <c r="L23" s="40">
        <v>0.48</v>
      </c>
      <c r="M23" s="202">
        <f t="shared" si="0"/>
        <v>512.71</v>
      </c>
      <c r="N23" s="203"/>
      <c r="O23" s="306">
        <v>512.71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42.85</v>
      </c>
      <c r="F26" s="41">
        <f t="shared" si="3"/>
        <v>0</v>
      </c>
      <c r="G26" s="41">
        <f t="shared" si="3"/>
        <v>16.850000000000001</v>
      </c>
      <c r="H26" s="41">
        <f t="shared" si="3"/>
        <v>779.49</v>
      </c>
      <c r="I26" s="41">
        <f t="shared" si="3"/>
        <v>8.1199999999999992</v>
      </c>
      <c r="J26" s="41">
        <f t="shared" si="3"/>
        <v>123.37899999999999</v>
      </c>
      <c r="K26" s="41">
        <f t="shared" si="3"/>
        <v>0</v>
      </c>
      <c r="L26" s="67">
        <f>SUM(L18:L25)</f>
        <v>138.55499999999998</v>
      </c>
      <c r="M26" s="233">
        <f>SUM(M18:N25)</f>
        <v>1109.2440000000001</v>
      </c>
      <c r="N26" s="234"/>
      <c r="O26" s="235">
        <f>SUM(O18:P25)</f>
        <v>1101.4340000000002</v>
      </c>
      <c r="P26" s="236"/>
      <c r="Q26" s="65">
        <f>M26-O26</f>
        <v>7.8099999999999454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>
        <v>42.85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13.922150462558911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62" priority="3" stopIfTrue="1" operator="equal">
      <formula>0</formula>
    </cfRule>
  </conditionalFormatting>
  <conditionalFormatting sqref="O23:O25">
    <cfRule type="cellIs" dxfId="61" priority="2" stopIfTrue="1" operator="equal">
      <formula>0</formula>
    </cfRule>
  </conditionalFormatting>
  <conditionalFormatting sqref="L23:L25">
    <cfRule type="cellIs" dxfId="6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92D050"/>
  </sheetPr>
  <dimension ref="A1:V37"/>
  <sheetViews>
    <sheetView workbookViewId="0">
      <selection activeCell="F53" sqref="F5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33314.332000000002</v>
      </c>
      <c r="B10" s="276"/>
      <c r="C10" s="277"/>
      <c r="D10" s="53">
        <f>H26+H10</f>
        <v>538.4</v>
      </c>
      <c r="E10" s="55">
        <f>IFERROR((D10*100)/A10,0)</f>
        <v>1.6161212537594929</v>
      </c>
      <c r="F10" s="19">
        <v>25657</v>
      </c>
      <c r="G10" s="56">
        <f>IFERROR((A10/F10*10000),0)</f>
        <v>12984.500136415014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25</v>
      </c>
      <c r="I20" s="38"/>
      <c r="J20" s="38"/>
      <c r="K20" s="38"/>
      <c r="L20" s="26"/>
      <c r="M20" s="202">
        <f t="shared" si="0"/>
        <v>25</v>
      </c>
      <c r="N20" s="203"/>
      <c r="O20" s="245">
        <v>25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24.2</v>
      </c>
      <c r="F24" s="40">
        <v>0</v>
      </c>
      <c r="G24" s="40">
        <v>0</v>
      </c>
      <c r="H24" s="40">
        <v>513.4</v>
      </c>
      <c r="I24" s="40">
        <v>6</v>
      </c>
      <c r="J24" s="40">
        <v>82</v>
      </c>
      <c r="K24" s="40">
        <v>0</v>
      </c>
      <c r="L24" s="40">
        <v>0</v>
      </c>
      <c r="M24" s="202">
        <f t="shared" si="0"/>
        <v>625.6</v>
      </c>
      <c r="N24" s="203"/>
      <c r="O24" s="306">
        <v>625.6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24.2</v>
      </c>
      <c r="F26" s="41">
        <f t="shared" si="3"/>
        <v>0</v>
      </c>
      <c r="G26" s="41">
        <f t="shared" si="3"/>
        <v>0</v>
      </c>
      <c r="H26" s="41">
        <f t="shared" si="3"/>
        <v>538.4</v>
      </c>
      <c r="I26" s="41">
        <f t="shared" si="3"/>
        <v>6</v>
      </c>
      <c r="J26" s="41">
        <f t="shared" si="3"/>
        <v>82</v>
      </c>
      <c r="K26" s="41">
        <f t="shared" si="3"/>
        <v>0</v>
      </c>
      <c r="L26" s="67">
        <f>SUM(L18:L25)</f>
        <v>0</v>
      </c>
      <c r="M26" s="233">
        <f>SUM(M18:N25)</f>
        <v>650.6</v>
      </c>
      <c r="N26" s="234"/>
      <c r="O26" s="235">
        <f>SUM(O18:P25)</f>
        <v>650.6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3.7065907939353786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59" priority="3" stopIfTrue="1" operator="equal">
      <formula>0</formula>
    </cfRule>
  </conditionalFormatting>
  <conditionalFormatting sqref="O23:O25">
    <cfRule type="cellIs" dxfId="58" priority="2" stopIfTrue="1" operator="equal">
      <formula>0</formula>
    </cfRule>
  </conditionalFormatting>
  <conditionalFormatting sqref="L23:L25">
    <cfRule type="cellIs" dxfId="57" priority="1" stopIfTrue="1" operator="equal">
      <formula>0</formula>
    </cfRule>
  </conditionalFormatting>
  <pageMargins left="0.75" right="0.75" top="1" bottom="1" header="0.5" footer="0.5"/>
  <pageSetup paperSize="9" orientation="portrait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92D050"/>
  </sheetPr>
  <dimension ref="A1:V37"/>
  <sheetViews>
    <sheetView workbookViewId="0">
      <selection activeCell="H45" sqref="H45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309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37692.5</v>
      </c>
      <c r="B10" s="276"/>
      <c r="C10" s="277"/>
      <c r="D10" s="53">
        <f>H26+H10</f>
        <v>313.25</v>
      </c>
      <c r="E10" s="55">
        <f>IFERROR((D10*100)/A10,0)</f>
        <v>0.8310671884327121</v>
      </c>
      <c r="F10" s="19">
        <v>30274</v>
      </c>
      <c r="G10" s="56">
        <f>IFERROR((A10/F10*10000),0)</f>
        <v>12450.452533527119</v>
      </c>
      <c r="H10" s="34">
        <v>35.25</v>
      </c>
      <c r="I10" s="38">
        <v>35.25</v>
      </c>
      <c r="J10" s="38"/>
      <c r="K10" s="38"/>
      <c r="L10" s="38">
        <v>199.75</v>
      </c>
      <c r="M10" s="38">
        <v>199.75</v>
      </c>
      <c r="N10" s="38"/>
      <c r="O10" s="38"/>
      <c r="P10" s="57">
        <f>H10+J10+L10+N10</f>
        <v>235</v>
      </c>
      <c r="Q10" s="57">
        <f>I10+K10+M10+O10</f>
        <v>235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>
        <v>4.2389999999999999</v>
      </c>
      <c r="G18" s="38"/>
      <c r="H18" s="38">
        <v>11.5</v>
      </c>
      <c r="I18" s="39"/>
      <c r="J18" s="38"/>
      <c r="K18" s="38"/>
      <c r="L18" s="26"/>
      <c r="M18" s="202">
        <f>SUM(E18:L18)</f>
        <v>15.739000000000001</v>
      </c>
      <c r="N18" s="203"/>
      <c r="O18" s="304">
        <f>SUM(A34:Q34)</f>
        <v>15.74</v>
      </c>
      <c r="P18" s="305"/>
      <c r="Q18" s="65">
        <f>M18-O18</f>
        <v>-9.9999999999944578E-4</v>
      </c>
      <c r="R18" s="66" t="str">
        <f>IF(Q18="","",IF(Q18&gt;0,"Nepanaudotos lėšos",IF(Q18&lt;0,"Išleista daugiau negu buvo gauta lėšų","")))</f>
        <v>Išleista daugiau negu buvo gauta lėšų</v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29.5</v>
      </c>
      <c r="I19" s="38"/>
      <c r="J19" s="38"/>
      <c r="K19" s="38"/>
      <c r="L19" s="26">
        <v>4.8</v>
      </c>
      <c r="M19" s="202">
        <f t="shared" ref="M19:M24" si="0">SUM(E19:L19)</f>
        <v>34.299999999999997</v>
      </c>
      <c r="N19" s="203"/>
      <c r="O19" s="245">
        <v>34.299999999999997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>
        <v>9</v>
      </c>
      <c r="I21" s="38"/>
      <c r="J21" s="38"/>
      <c r="K21" s="38"/>
      <c r="L21" s="26">
        <v>0.8</v>
      </c>
      <c r="M21" s="202">
        <f t="shared" si="0"/>
        <v>9.8000000000000007</v>
      </c>
      <c r="N21" s="203"/>
      <c r="O21" s="245">
        <v>9.8000000000000007</v>
      </c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2.4</v>
      </c>
      <c r="I23" s="40">
        <v>0</v>
      </c>
      <c r="J23" s="40">
        <v>0</v>
      </c>
      <c r="K23" s="40">
        <v>0</v>
      </c>
      <c r="L23" s="40">
        <v>2.1</v>
      </c>
      <c r="M23" s="202">
        <f t="shared" si="0"/>
        <v>4.5</v>
      </c>
      <c r="N23" s="203"/>
      <c r="O23" s="306">
        <v>4.5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24.2</v>
      </c>
      <c r="F24" s="40">
        <v>0</v>
      </c>
      <c r="G24" s="40">
        <v>0</v>
      </c>
      <c r="H24" s="40">
        <v>225.6</v>
      </c>
      <c r="I24" s="40">
        <v>6.4</v>
      </c>
      <c r="J24" s="40">
        <v>0</v>
      </c>
      <c r="K24" s="40">
        <v>0</v>
      </c>
      <c r="L24" s="40">
        <v>0.1</v>
      </c>
      <c r="M24" s="202">
        <f t="shared" si="0"/>
        <v>256.3</v>
      </c>
      <c r="N24" s="203"/>
      <c r="O24" s="306">
        <v>256.29999999999995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24.2</v>
      </c>
      <c r="F26" s="41">
        <f t="shared" si="3"/>
        <v>4.2389999999999999</v>
      </c>
      <c r="G26" s="41">
        <f t="shared" si="3"/>
        <v>0</v>
      </c>
      <c r="H26" s="41">
        <f t="shared" si="3"/>
        <v>278</v>
      </c>
      <c r="I26" s="41">
        <f t="shared" si="3"/>
        <v>6.4</v>
      </c>
      <c r="J26" s="41">
        <f t="shared" si="3"/>
        <v>0</v>
      </c>
      <c r="K26" s="41">
        <f t="shared" si="3"/>
        <v>0</v>
      </c>
      <c r="L26" s="67">
        <f>SUM(L18:L25)</f>
        <v>7.7999999999999989</v>
      </c>
      <c r="M26" s="233">
        <f>SUM(M18:N25)</f>
        <v>320.63900000000001</v>
      </c>
      <c r="N26" s="234"/>
      <c r="O26" s="235">
        <f>SUM(O18:P25)</f>
        <v>320.64</v>
      </c>
      <c r="P26" s="236"/>
      <c r="Q26" s="65">
        <f>M26-O26</f>
        <v>-9.9999999997635314E-4</v>
      </c>
      <c r="R26" s="66" t="str">
        <f t="shared" si="1"/>
        <v>Išleista daugiau negu buvo gauta lėšų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>
        <v>15.74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4.9283213318358987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56" priority="3" stopIfTrue="1" operator="equal">
      <formula>0</formula>
    </cfRule>
  </conditionalFormatting>
  <conditionalFormatting sqref="O23:O25">
    <cfRule type="cellIs" dxfId="55" priority="2" stopIfTrue="1" operator="equal">
      <formula>0</formula>
    </cfRule>
  </conditionalFormatting>
  <conditionalFormatting sqref="L23:L25">
    <cfRule type="cellIs" dxfId="5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92D050"/>
  </sheetPr>
  <dimension ref="A1:V37"/>
  <sheetViews>
    <sheetView workbookViewId="0">
      <selection activeCell="E49" sqref="E4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186382.7</v>
      </c>
      <c r="B10" s="276"/>
      <c r="C10" s="277"/>
      <c r="D10" s="53">
        <f>H26+H10</f>
        <v>12481.06</v>
      </c>
      <c r="E10" s="55">
        <f>IFERROR((D10*100)/A10,0)</f>
        <v>6.6964691465463257</v>
      </c>
      <c r="F10" s="77">
        <v>100653</v>
      </c>
      <c r="G10" s="56">
        <f>IFERROR((A10/F10*10000),0)</f>
        <v>18517.351693441826</v>
      </c>
      <c r="H10" s="34">
        <v>200.1</v>
      </c>
      <c r="I10" s="38">
        <v>200.1</v>
      </c>
      <c r="J10" s="38">
        <v>300</v>
      </c>
      <c r="K10" s="38">
        <v>300</v>
      </c>
      <c r="L10" s="38"/>
      <c r="M10" s="38"/>
      <c r="N10" s="38"/>
      <c r="O10" s="38"/>
      <c r="P10" s="57">
        <f>H10+J10+L10+N10</f>
        <v>500.1</v>
      </c>
      <c r="Q10" s="57">
        <f>I10+K10+M10+O10</f>
        <v>500.1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6526.8</v>
      </c>
      <c r="I18" s="39"/>
      <c r="J18" s="38"/>
      <c r="K18" s="38"/>
      <c r="L18" s="26">
        <v>781.2</v>
      </c>
      <c r="M18" s="202">
        <f>SUM(E18:L18)</f>
        <v>7308</v>
      </c>
      <c r="N18" s="203"/>
      <c r="O18" s="304">
        <f>SUM(A34:Q34)</f>
        <v>7308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31</v>
      </c>
      <c r="G19" s="38">
        <v>44.09</v>
      </c>
      <c r="H19" s="38">
        <v>728.08</v>
      </c>
      <c r="I19" s="38"/>
      <c r="J19" s="38">
        <v>268.89</v>
      </c>
      <c r="K19" s="38"/>
      <c r="L19" s="26">
        <v>719.15</v>
      </c>
      <c r="M19" s="202">
        <f t="shared" ref="M19:M24" si="0">SUM(E19:L19)</f>
        <v>1791.21</v>
      </c>
      <c r="N19" s="203"/>
      <c r="O19" s="245">
        <v>1758.82</v>
      </c>
      <c r="P19" s="246"/>
      <c r="Q19" s="65">
        <f>M19-O19</f>
        <v>32.3900000000001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4.97</v>
      </c>
      <c r="F23" s="40">
        <v>26.19</v>
      </c>
      <c r="G23" s="40">
        <v>13.96</v>
      </c>
      <c r="H23" s="40">
        <v>4913.78</v>
      </c>
      <c r="I23" s="40">
        <v>253.08</v>
      </c>
      <c r="J23" s="40">
        <v>208.77</v>
      </c>
      <c r="K23" s="40">
        <v>0</v>
      </c>
      <c r="L23" s="40">
        <v>354.36</v>
      </c>
      <c r="M23" s="202">
        <f t="shared" si="0"/>
        <v>5775.11</v>
      </c>
      <c r="N23" s="203"/>
      <c r="O23" s="306">
        <v>5754.9299999999994</v>
      </c>
      <c r="P23" s="307"/>
      <c r="Q23" s="65">
        <f t="shared" si="2"/>
        <v>20.180000000000291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253.1</v>
      </c>
      <c r="F24" s="40">
        <v>0</v>
      </c>
      <c r="G24" s="40">
        <v>1617.7</v>
      </c>
      <c r="H24" s="40">
        <v>112.3</v>
      </c>
      <c r="I24" s="40">
        <v>0</v>
      </c>
      <c r="J24" s="40">
        <v>5</v>
      </c>
      <c r="K24" s="40">
        <v>0</v>
      </c>
      <c r="L24" s="40">
        <v>3</v>
      </c>
      <c r="M24" s="202">
        <f t="shared" si="0"/>
        <v>1991.1</v>
      </c>
      <c r="N24" s="203"/>
      <c r="O24" s="306">
        <v>1945</v>
      </c>
      <c r="P24" s="307"/>
      <c r="Q24" s="65">
        <f t="shared" si="2"/>
        <v>46.099999999999909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258.07</v>
      </c>
      <c r="F26" s="41">
        <f t="shared" si="3"/>
        <v>57.19</v>
      </c>
      <c r="G26" s="41">
        <f t="shared" si="3"/>
        <v>1675.75</v>
      </c>
      <c r="H26" s="41">
        <f t="shared" si="3"/>
        <v>12280.96</v>
      </c>
      <c r="I26" s="41">
        <f t="shared" si="3"/>
        <v>253.08</v>
      </c>
      <c r="J26" s="41">
        <f t="shared" si="3"/>
        <v>482.65999999999997</v>
      </c>
      <c r="K26" s="41">
        <f t="shared" si="3"/>
        <v>0</v>
      </c>
      <c r="L26" s="67">
        <f>SUM(L18:L25)</f>
        <v>1857.71</v>
      </c>
      <c r="M26" s="233">
        <f>SUM(M18:N25)</f>
        <v>16865.419999999998</v>
      </c>
      <c r="N26" s="234"/>
      <c r="O26" s="235">
        <f>SUM(O18:O25)</f>
        <v>16766.75</v>
      </c>
      <c r="P26" s="236"/>
      <c r="Q26" s="65">
        <f>M26-O26</f>
        <v>98.669999999998254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>
        <v>2567.5</v>
      </c>
      <c r="B34" s="191"/>
      <c r="C34" s="73">
        <v>2974.3</v>
      </c>
      <c r="D34" s="73">
        <v>360.7</v>
      </c>
      <c r="E34" s="73">
        <v>85</v>
      </c>
      <c r="F34" s="73">
        <v>15.2</v>
      </c>
      <c r="G34" s="73">
        <v>13.3</v>
      </c>
      <c r="H34" s="73">
        <v>8</v>
      </c>
      <c r="I34" s="73">
        <v>0</v>
      </c>
      <c r="J34" s="73">
        <v>55</v>
      </c>
      <c r="K34" s="73">
        <v>5.9</v>
      </c>
      <c r="L34" s="73">
        <v>0</v>
      </c>
      <c r="M34" s="73">
        <v>82.5</v>
      </c>
      <c r="N34" s="73">
        <v>7.6</v>
      </c>
      <c r="O34" s="73">
        <v>92.5</v>
      </c>
      <c r="P34" s="73">
        <v>336.9</v>
      </c>
      <c r="Q34" s="73">
        <v>703.6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9.4045880400981599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53" priority="3" stopIfTrue="1" operator="equal">
      <formula>0</formula>
    </cfRule>
  </conditionalFormatting>
  <conditionalFormatting sqref="O23:O25">
    <cfRule type="cellIs" dxfId="52" priority="2" stopIfTrue="1" operator="equal">
      <formula>0</formula>
    </cfRule>
  </conditionalFormatting>
  <conditionalFormatting sqref="L23:L25">
    <cfRule type="cellIs" dxfId="51" priority="1" stopIfTrue="1" operator="equal">
      <formula>0</formula>
    </cfRule>
  </conditionalFormatting>
  <hyperlinks>
    <hyperlink ref="A17" r:id="rId1" display="VARPO G. 27, LT – 76298, ŠIAULIAI, 8~41 383446, r.pilypiene@siauliai.lt" xr:uid="{00000000-0004-0000-2E00-000000000000}"/>
  </hyperlinks>
  <pageMargins left="0.75" right="0.75" top="1" bottom="1" header="0.5" footer="0.5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92D050"/>
  </sheetPr>
  <dimension ref="A1:V37"/>
  <sheetViews>
    <sheetView workbookViewId="0">
      <selection activeCell="T16" sqref="T16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52935.6</v>
      </c>
      <c r="B10" s="276"/>
      <c r="C10" s="277"/>
      <c r="D10" s="53">
        <f>H26+H10</f>
        <v>558.20000000000005</v>
      </c>
      <c r="E10" s="55">
        <f>IFERROR((D10*100)/A10,0)</f>
        <v>1.0544888506033749</v>
      </c>
      <c r="F10" s="19">
        <v>41554</v>
      </c>
      <c r="G10" s="56">
        <f>IFERROR((A10/F10*10000),0)</f>
        <v>12738.990229580786</v>
      </c>
      <c r="H10" s="34">
        <v>130.1</v>
      </c>
      <c r="I10" s="38">
        <v>130.1</v>
      </c>
      <c r="J10" s="38"/>
      <c r="K10" s="38"/>
      <c r="L10" s="38"/>
      <c r="M10" s="38"/>
      <c r="N10" s="38"/>
      <c r="O10" s="38"/>
      <c r="P10" s="57">
        <f>H10+J10+L10+N10</f>
        <v>130.1</v>
      </c>
      <c r="Q10" s="57">
        <f>I10+K10+M10+O10</f>
        <v>130.1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2.1</v>
      </c>
      <c r="F19" s="38">
        <v>4.2750000000000004</v>
      </c>
      <c r="G19" s="38"/>
      <c r="H19" s="38">
        <v>39.075000000000003</v>
      </c>
      <c r="I19" s="38"/>
      <c r="J19" s="38">
        <v>32.963000000000001</v>
      </c>
      <c r="K19" s="38"/>
      <c r="L19" s="26">
        <v>27.606000000000002</v>
      </c>
      <c r="M19" s="202">
        <f t="shared" ref="M19:M24" si="0">SUM(E19:L19)</f>
        <v>106.01900000000001</v>
      </c>
      <c r="N19" s="203"/>
      <c r="O19" s="245">
        <v>99.855000000000004</v>
      </c>
      <c r="P19" s="246"/>
      <c r="Q19" s="65">
        <f>M19-O19</f>
        <v>6.1640000000000015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0.92500000000000004</v>
      </c>
      <c r="I20" s="38"/>
      <c r="J20" s="38"/>
      <c r="K20" s="38"/>
      <c r="L20" s="26">
        <v>2</v>
      </c>
      <c r="M20" s="202">
        <f t="shared" si="0"/>
        <v>2.9249999999999998</v>
      </c>
      <c r="N20" s="203"/>
      <c r="O20" s="245">
        <v>2.9249999999999998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25</v>
      </c>
      <c r="F24" s="40">
        <v>0</v>
      </c>
      <c r="G24" s="40">
        <v>0</v>
      </c>
      <c r="H24" s="40">
        <v>388.1</v>
      </c>
      <c r="I24" s="40">
        <v>2.8</v>
      </c>
      <c r="J24" s="40">
        <v>1.6</v>
      </c>
      <c r="K24" s="40">
        <v>0</v>
      </c>
      <c r="L24" s="40">
        <v>0.2</v>
      </c>
      <c r="M24" s="202">
        <f t="shared" si="0"/>
        <v>417.70000000000005</v>
      </c>
      <c r="N24" s="203"/>
      <c r="O24" s="306">
        <v>417.7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27.1</v>
      </c>
      <c r="F26" s="41">
        <f t="shared" si="3"/>
        <v>4.2750000000000004</v>
      </c>
      <c r="G26" s="41">
        <f t="shared" si="3"/>
        <v>0</v>
      </c>
      <c r="H26" s="41">
        <f t="shared" si="3"/>
        <v>428.1</v>
      </c>
      <c r="I26" s="41">
        <f t="shared" si="3"/>
        <v>2.8</v>
      </c>
      <c r="J26" s="41">
        <f t="shared" si="3"/>
        <v>34.563000000000002</v>
      </c>
      <c r="K26" s="41">
        <f t="shared" si="3"/>
        <v>0</v>
      </c>
      <c r="L26" s="67">
        <f>SUM(L18:L25)</f>
        <v>29.806000000000001</v>
      </c>
      <c r="M26" s="233">
        <f>SUM(M18:N25)</f>
        <v>526.64400000000001</v>
      </c>
      <c r="N26" s="234"/>
      <c r="O26" s="235">
        <f>SUM(O18:P25)</f>
        <v>520.48</v>
      </c>
      <c r="P26" s="236"/>
      <c r="Q26" s="65">
        <f>M26-O26</f>
        <v>6.1639999999999873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4.6686239591856378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50" priority="3" stopIfTrue="1" operator="equal">
      <formula>0</formula>
    </cfRule>
  </conditionalFormatting>
  <conditionalFormatting sqref="O23:O25">
    <cfRule type="cellIs" dxfId="49" priority="2" stopIfTrue="1" operator="equal">
      <formula>0</formula>
    </cfRule>
  </conditionalFormatting>
  <conditionalFormatting sqref="L23:L25">
    <cfRule type="cellIs" dxfId="48" priority="1" stopIfTrue="1" operator="equal">
      <formula>0</formula>
    </cfRule>
  </conditionalFormatting>
  <hyperlinks>
    <hyperlink ref="A17" r:id="rId1" display="V. Montvilos g. 4, 76337 Šiauliai, tel. (8 41)  43 99 03, fax. (8 41) 43 05 24, el. p. edmundas.vitkus@siauliuraj.lt" xr:uid="{00000000-0004-0000-2F00-000000000000}"/>
  </hyperlinks>
  <pageMargins left="0.75" right="0.75" top="1" bottom="1" header="0.5" footer="0.5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92D050"/>
  </sheetPr>
  <dimension ref="A1:V37"/>
  <sheetViews>
    <sheetView workbookViewId="0">
      <selection activeCell="D43" sqref="D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32924.1</v>
      </c>
      <c r="B10" s="276"/>
      <c r="C10" s="277"/>
      <c r="D10" s="53">
        <f>H26+H10</f>
        <v>1213.5999999999999</v>
      </c>
      <c r="E10" s="55">
        <f>IFERROR((D10*100)/A10,0)</f>
        <v>3.6860536810421545</v>
      </c>
      <c r="F10" s="19">
        <v>23529</v>
      </c>
      <c r="G10" s="56">
        <f>IFERROR((A10/F10*10000),0)</f>
        <v>13992.987377279102</v>
      </c>
      <c r="H10" s="34">
        <v>690.7</v>
      </c>
      <c r="I10" s="38">
        <v>690.7</v>
      </c>
      <c r="J10" s="38"/>
      <c r="K10" s="38"/>
      <c r="L10" s="38"/>
      <c r="M10" s="38"/>
      <c r="N10" s="38"/>
      <c r="O10" s="38"/>
      <c r="P10" s="57">
        <f>H10+J10+L10+N10</f>
        <v>690.7</v>
      </c>
      <c r="Q10" s="57">
        <f>I10+K10+M10+O10</f>
        <v>690.7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3.1</v>
      </c>
      <c r="I18" s="39"/>
      <c r="J18" s="38"/>
      <c r="K18" s="38"/>
      <c r="L18" s="26"/>
      <c r="M18" s="202">
        <f>SUM(E18:L18)</f>
        <v>3.1</v>
      </c>
      <c r="N18" s="203"/>
      <c r="O18" s="304">
        <f>SUM(A34:Q34)</f>
        <v>3.1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20.5</v>
      </c>
      <c r="I19" s="38"/>
      <c r="J19" s="38"/>
      <c r="K19" s="38"/>
      <c r="L19" s="26"/>
      <c r="M19" s="202">
        <f t="shared" ref="M19:M24" si="0">SUM(E19:L19)</f>
        <v>20.5</v>
      </c>
      <c r="N19" s="203"/>
      <c r="O19" s="245">
        <v>20.5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23.5</v>
      </c>
      <c r="G24" s="40">
        <v>71</v>
      </c>
      <c r="H24" s="40">
        <v>499.3</v>
      </c>
      <c r="I24" s="40">
        <v>9.1</v>
      </c>
      <c r="J24" s="40">
        <v>97.1</v>
      </c>
      <c r="K24" s="40">
        <v>0</v>
      </c>
      <c r="L24" s="40">
        <v>10.6</v>
      </c>
      <c r="M24" s="202">
        <f t="shared" si="0"/>
        <v>710.6</v>
      </c>
      <c r="N24" s="203"/>
      <c r="O24" s="306">
        <v>710.60000000000014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23.5</v>
      </c>
      <c r="G26" s="41">
        <f t="shared" si="3"/>
        <v>71</v>
      </c>
      <c r="H26" s="41">
        <f t="shared" si="3"/>
        <v>522.9</v>
      </c>
      <c r="I26" s="41">
        <f t="shared" si="3"/>
        <v>9.1</v>
      </c>
      <c r="J26" s="41">
        <f t="shared" si="3"/>
        <v>97.1</v>
      </c>
      <c r="K26" s="41">
        <f t="shared" si="3"/>
        <v>0</v>
      </c>
      <c r="L26" s="67">
        <f>SUM(L18:L25)</f>
        <v>10.6</v>
      </c>
      <c r="M26" s="233">
        <f>SUM(M18:N25)</f>
        <v>734.2</v>
      </c>
      <c r="N26" s="234"/>
      <c r="O26" s="235">
        <f>SUM(O18:P25)</f>
        <v>734.20000000000016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>
        <v>3.1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3.935568872455268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47" priority="3" stopIfTrue="1" operator="equal">
      <formula>0</formula>
    </cfRule>
  </conditionalFormatting>
  <conditionalFormatting sqref="O23:O25">
    <cfRule type="cellIs" dxfId="46" priority="2" stopIfTrue="1" operator="equal">
      <formula>0</formula>
    </cfRule>
  </conditionalFormatting>
  <conditionalFormatting sqref="L23:L25">
    <cfRule type="cellIs" dxfId="45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92D050"/>
  </sheetPr>
  <dimension ref="A1:V39"/>
  <sheetViews>
    <sheetView showGridLines="0" workbookViewId="0">
      <selection activeCell="I45" sqref="I45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268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40267.1</v>
      </c>
      <c r="B10" s="276"/>
      <c r="C10" s="277"/>
      <c r="D10" s="53">
        <f>H26+H10</f>
        <v>4046.12</v>
      </c>
      <c r="E10" s="55">
        <f>IFERROR((D10*100)/A10,0)</f>
        <v>10.048203123641882</v>
      </c>
      <c r="F10" s="19">
        <v>20983</v>
      </c>
      <c r="G10" s="56">
        <f>IFERROR((A10/F10*10000),0)</f>
        <v>19190.34456464757</v>
      </c>
      <c r="H10" s="34">
        <v>3674.2</v>
      </c>
      <c r="I10" s="38">
        <v>3674.2</v>
      </c>
      <c r="J10" s="38">
        <v>400</v>
      </c>
      <c r="K10" s="38">
        <v>400</v>
      </c>
      <c r="L10" s="38"/>
      <c r="M10" s="38"/>
      <c r="N10" s="38"/>
      <c r="O10" s="38"/>
      <c r="P10" s="57">
        <f>H10+J10+L10+N10</f>
        <v>4074.2</v>
      </c>
      <c r="Q10" s="57">
        <f>I10+K10+M10+O10</f>
        <v>4074.2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>
        <v>2.9</v>
      </c>
      <c r="H19" s="38">
        <v>61.93</v>
      </c>
      <c r="I19" s="38"/>
      <c r="J19" s="38">
        <v>2.2400000000000002</v>
      </c>
      <c r="K19" s="38"/>
      <c r="L19" s="26">
        <v>27.14</v>
      </c>
      <c r="M19" s="202">
        <f t="shared" ref="M19:M24" si="0">SUM(E19:L19)</f>
        <v>94.21</v>
      </c>
      <c r="N19" s="203"/>
      <c r="O19" s="245">
        <v>93.53</v>
      </c>
      <c r="P19" s="246"/>
      <c r="Q19" s="65">
        <f>M19-O19</f>
        <v>0.67999999999999261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>
        <v>1.6</v>
      </c>
      <c r="H20" s="38">
        <v>24.5</v>
      </c>
      <c r="I20" s="38"/>
      <c r="J20" s="38">
        <v>8.3800000000000008</v>
      </c>
      <c r="K20" s="38"/>
      <c r="L20" s="26">
        <v>4.0999999999999996</v>
      </c>
      <c r="M20" s="202">
        <f t="shared" si="0"/>
        <v>38.580000000000005</v>
      </c>
      <c r="N20" s="203"/>
      <c r="O20" s="245">
        <v>38.58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19.64</v>
      </c>
      <c r="H24" s="40">
        <v>285.49</v>
      </c>
      <c r="I24" s="40">
        <v>6.54</v>
      </c>
      <c r="J24" s="40">
        <v>8</v>
      </c>
      <c r="K24" s="40">
        <v>0</v>
      </c>
      <c r="L24" s="40">
        <v>13.39</v>
      </c>
      <c r="M24" s="202">
        <f t="shared" si="0"/>
        <v>333.06</v>
      </c>
      <c r="N24" s="203"/>
      <c r="O24" s="306">
        <v>329.04</v>
      </c>
      <c r="P24" s="307"/>
      <c r="Q24" s="65">
        <f t="shared" si="2"/>
        <v>4.0199999999999818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24.14</v>
      </c>
      <c r="H26" s="41">
        <f t="shared" si="3"/>
        <v>371.92</v>
      </c>
      <c r="I26" s="41">
        <f t="shared" si="3"/>
        <v>6.54</v>
      </c>
      <c r="J26" s="41">
        <f t="shared" si="3"/>
        <v>18.62</v>
      </c>
      <c r="K26" s="41">
        <f t="shared" si="3"/>
        <v>0</v>
      </c>
      <c r="L26" s="67">
        <f>SUM(L18:L25)</f>
        <v>44.63</v>
      </c>
      <c r="M26" s="233">
        <f>SUM(M18:N25)</f>
        <v>465.85</v>
      </c>
      <c r="N26" s="234"/>
      <c r="O26" s="235">
        <f>SUM(O18:P25)</f>
        <v>461.15000000000003</v>
      </c>
      <c r="P26" s="236"/>
      <c r="Q26" s="65">
        <f>M26-O26</f>
        <v>4.6999999999999886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4.7276366582471523</v>
      </c>
      <c r="N36" s="59" t="s">
        <v>245</v>
      </c>
    </row>
    <row r="37" spans="1:17" s="2" customFormat="1"/>
    <row r="38" spans="1:17" s="2" customFormat="1">
      <c r="A38" s="18"/>
    </row>
    <row r="39" spans="1:17">
      <c r="A39" s="2"/>
      <c r="B39" s="98"/>
      <c r="C39" s="98"/>
      <c r="D39" s="98"/>
      <c r="E39" s="99"/>
      <c r="F39" s="2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</row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6:D26"/>
    <mergeCell ref="M26:N26"/>
    <mergeCell ref="O26:P26"/>
    <mergeCell ref="A31:B32"/>
    <mergeCell ref="C31:C32"/>
    <mergeCell ref="D31:D32"/>
    <mergeCell ref="E31:E32"/>
    <mergeCell ref="F31:F32"/>
    <mergeCell ref="G31:G32"/>
    <mergeCell ref="B24:D24"/>
    <mergeCell ref="M24:N24"/>
    <mergeCell ref="O24:P24"/>
    <mergeCell ref="B25:D25"/>
    <mergeCell ref="M25:N25"/>
    <mergeCell ref="O25:P25"/>
    <mergeCell ref="M22:N22"/>
    <mergeCell ref="O22:P22"/>
    <mergeCell ref="B23:D23"/>
    <mergeCell ref="M23:N23"/>
    <mergeCell ref="O23:P23"/>
    <mergeCell ref="B19:D19"/>
    <mergeCell ref="M19:N19"/>
    <mergeCell ref="O19:P19"/>
    <mergeCell ref="B20:D20"/>
    <mergeCell ref="M20:N20"/>
    <mergeCell ref="O20:P20"/>
    <mergeCell ref="B17:D17"/>
    <mergeCell ref="M17:N17"/>
    <mergeCell ref="O17:P17"/>
    <mergeCell ref="M18:N18"/>
    <mergeCell ref="O18:P18"/>
    <mergeCell ref="B18:D18"/>
    <mergeCell ref="P7:Q7"/>
    <mergeCell ref="A9:C9"/>
    <mergeCell ref="A10:C10"/>
    <mergeCell ref="A14:M14"/>
    <mergeCell ref="A15:A16"/>
    <mergeCell ref="B15:D16"/>
    <mergeCell ref="E15:L15"/>
    <mergeCell ref="M15:N16"/>
    <mergeCell ref="O15:P16"/>
    <mergeCell ref="B21:D21"/>
    <mergeCell ref="M21:N21"/>
    <mergeCell ref="O21:P21"/>
    <mergeCell ref="B22:D22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</mergeCells>
  <phoneticPr fontId="6" type="noConversion"/>
  <conditionalFormatting sqref="E23:L25">
    <cfRule type="cellIs" dxfId="179" priority="3" stopIfTrue="1" operator="equal">
      <formula>0</formula>
    </cfRule>
  </conditionalFormatting>
  <conditionalFormatting sqref="O23:O25">
    <cfRule type="cellIs" dxfId="178" priority="2" stopIfTrue="1" operator="equal">
      <formula>0</formula>
    </cfRule>
  </conditionalFormatting>
  <conditionalFormatting sqref="L23:L25">
    <cfRule type="cellIs" dxfId="177" priority="1" stopIfTrue="1" operator="equal">
      <formula>0</formula>
    </cfRule>
  </conditionalFormatting>
  <printOptions horizontalCentered="1"/>
  <pageMargins left="0.55000000000000004" right="0.31496062992125984" top="0.43" bottom="0.19685039370078741" header="0.15748031496062992" footer="0.19685039370078741"/>
  <pageSetup paperSize="9" orientation="portrait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92D050"/>
  </sheetPr>
  <dimension ref="A1:V37"/>
  <sheetViews>
    <sheetView workbookViewId="0">
      <selection activeCell="E41" sqref="E4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69056.2</v>
      </c>
      <c r="B10" s="276"/>
      <c r="C10" s="277"/>
      <c r="D10" s="53">
        <f>H26+H10</f>
        <v>1529.5650000000001</v>
      </c>
      <c r="E10" s="55">
        <f>IFERROR((D10*100)/A10,0)</f>
        <v>2.2149568032993416</v>
      </c>
      <c r="F10" s="77">
        <v>45000</v>
      </c>
      <c r="G10" s="56">
        <f>IFERROR((A10/F10*10000),0)</f>
        <v>15345.822222222221</v>
      </c>
      <c r="H10" s="34">
        <v>925.7</v>
      </c>
      <c r="I10" s="38">
        <v>850.8</v>
      </c>
      <c r="J10" s="38">
        <v>820</v>
      </c>
      <c r="K10" s="38">
        <v>820</v>
      </c>
      <c r="L10" s="38"/>
      <c r="M10" s="38"/>
      <c r="N10" s="38"/>
      <c r="O10" s="38"/>
      <c r="P10" s="57">
        <f>H10+J10+L10+N10</f>
        <v>1745.7</v>
      </c>
      <c r="Q10" s="57">
        <f>I10+K10+M10+O10</f>
        <v>1670.8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28.1</v>
      </c>
      <c r="F19" s="38"/>
      <c r="G19" s="38"/>
      <c r="H19" s="38">
        <v>51.024999999999999</v>
      </c>
      <c r="I19" s="38"/>
      <c r="J19" s="38">
        <v>12.020200000000001</v>
      </c>
      <c r="K19" s="38"/>
      <c r="L19" s="26">
        <v>29.481000000000002</v>
      </c>
      <c r="M19" s="202">
        <f t="shared" ref="M19:M24" si="0">SUM(E19:L19)</f>
        <v>120.62620000000001</v>
      </c>
      <c r="N19" s="203"/>
      <c r="O19" s="411">
        <v>120.63</v>
      </c>
      <c r="P19" s="412"/>
      <c r="Q19" s="65">
        <f>M19-O19</f>
        <v>-3.7999999999840384E-3</v>
      </c>
      <c r="R19" s="66" t="str">
        <f t="shared" ref="R19:R26" si="1">IF(Q19="","",IF(Q19&gt;0,"Nepanaudotos lėšos",IF(Q19&lt;0,"Išleista daugiau negu buvo gauta lėšų","")))</f>
        <v>Išleista daugiau negu buvo gauta lėšų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>
        <v>10.6</v>
      </c>
      <c r="F20" s="38"/>
      <c r="G20" s="38">
        <v>13.61</v>
      </c>
      <c r="H20" s="38">
        <v>305.94</v>
      </c>
      <c r="I20" s="38"/>
      <c r="J20" s="38">
        <v>30.9</v>
      </c>
      <c r="K20" s="38"/>
      <c r="L20" s="26">
        <v>34.200000000000003</v>
      </c>
      <c r="M20" s="202">
        <f t="shared" si="0"/>
        <v>395.24999999999994</v>
      </c>
      <c r="N20" s="203"/>
      <c r="O20" s="245">
        <v>395.25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27.6</v>
      </c>
      <c r="F24" s="40">
        <v>0</v>
      </c>
      <c r="G24" s="40">
        <v>0</v>
      </c>
      <c r="H24" s="40">
        <v>246.9</v>
      </c>
      <c r="I24" s="40">
        <v>6.6</v>
      </c>
      <c r="J24" s="40">
        <v>0</v>
      </c>
      <c r="K24" s="40">
        <v>0</v>
      </c>
      <c r="L24" s="40">
        <v>0.4</v>
      </c>
      <c r="M24" s="202">
        <f t="shared" si="0"/>
        <v>281.5</v>
      </c>
      <c r="N24" s="203"/>
      <c r="O24" s="306">
        <v>281.5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66.300000000000011</v>
      </c>
      <c r="F26" s="41">
        <f t="shared" si="3"/>
        <v>0</v>
      </c>
      <c r="G26" s="41">
        <f t="shared" si="3"/>
        <v>13.61</v>
      </c>
      <c r="H26" s="41">
        <f t="shared" si="3"/>
        <v>603.86500000000001</v>
      </c>
      <c r="I26" s="41">
        <f t="shared" si="3"/>
        <v>6.6</v>
      </c>
      <c r="J26" s="41">
        <f t="shared" si="3"/>
        <v>42.920200000000001</v>
      </c>
      <c r="K26" s="41">
        <f t="shared" si="3"/>
        <v>0</v>
      </c>
      <c r="L26" s="67">
        <f>SUM(L18:L25)</f>
        <v>64.081000000000003</v>
      </c>
      <c r="M26" s="233">
        <f>SUM(M18:N25)</f>
        <v>797.37619999999993</v>
      </c>
      <c r="N26" s="234"/>
      <c r="O26" s="235">
        <f>SUM(O18:P25)</f>
        <v>797.38</v>
      </c>
      <c r="P26" s="236"/>
      <c r="Q26" s="65">
        <f>M26-O26</f>
        <v>-3.8000000000693035E-3</v>
      </c>
      <c r="R26" s="66" t="str">
        <f t="shared" si="1"/>
        <v>Išleista daugiau negu buvo gauta lėšų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2.3311111111111114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44" priority="3" stopIfTrue="1" operator="equal">
      <formula>0</formula>
    </cfRule>
  </conditionalFormatting>
  <conditionalFormatting sqref="O23:O25">
    <cfRule type="cellIs" dxfId="43" priority="2" stopIfTrue="1" operator="equal">
      <formula>0</formula>
    </cfRule>
  </conditionalFormatting>
  <conditionalFormatting sqref="L23:L25">
    <cfRule type="cellIs" dxfId="4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92D050"/>
  </sheetPr>
  <dimension ref="A1:V37"/>
  <sheetViews>
    <sheetView workbookViewId="0">
      <selection activeCell="F43" sqref="F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26610.400000000001</v>
      </c>
      <c r="B10" s="276"/>
      <c r="C10" s="277"/>
      <c r="D10" s="53">
        <f>H26+H10</f>
        <v>1059.8</v>
      </c>
      <c r="E10" s="55">
        <f>IFERROR((D10*100)/A10,0)</f>
        <v>3.9826533986711961</v>
      </c>
      <c r="F10" s="19">
        <v>14910</v>
      </c>
      <c r="G10" s="56">
        <f>IFERROR((A10/F10*10000),0)</f>
        <v>17847.350771294434</v>
      </c>
      <c r="H10" s="34">
        <v>617.9</v>
      </c>
      <c r="I10" s="38">
        <v>617.9</v>
      </c>
      <c r="J10" s="38"/>
      <c r="K10" s="38"/>
      <c r="L10" s="38"/>
      <c r="M10" s="38"/>
      <c r="N10" s="38"/>
      <c r="O10" s="38"/>
      <c r="P10" s="57">
        <f>H10+J10+L10+N10</f>
        <v>617.9</v>
      </c>
      <c r="Q10" s="57">
        <f>I10+K10+M10+O10</f>
        <v>617.9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12</v>
      </c>
      <c r="I19" s="38"/>
      <c r="J19" s="38"/>
      <c r="K19" s="38"/>
      <c r="L19" s="26">
        <v>2.9</v>
      </c>
      <c r="M19" s="202">
        <f t="shared" ref="M19:M24" si="0">SUM(E19:L19)</f>
        <v>14.9</v>
      </c>
      <c r="N19" s="203"/>
      <c r="O19" s="245">
        <v>14.9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13.6</v>
      </c>
      <c r="F24" s="40">
        <v>38.799999999999997</v>
      </c>
      <c r="G24" s="40">
        <v>0</v>
      </c>
      <c r="H24" s="40">
        <v>429.9</v>
      </c>
      <c r="I24" s="40">
        <v>5.4</v>
      </c>
      <c r="J24" s="40">
        <v>89</v>
      </c>
      <c r="K24" s="40">
        <v>0</v>
      </c>
      <c r="L24" s="40">
        <v>0</v>
      </c>
      <c r="M24" s="202">
        <f t="shared" si="0"/>
        <v>576.69999999999993</v>
      </c>
      <c r="N24" s="203"/>
      <c r="O24" s="306">
        <v>562.9</v>
      </c>
      <c r="P24" s="307"/>
      <c r="Q24" s="65">
        <f t="shared" si="2"/>
        <v>13.799999999999955</v>
      </c>
      <c r="R24" s="66" t="str">
        <f t="shared" si="1"/>
        <v>Nepanaudotos lėšos</v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13.6</v>
      </c>
      <c r="F26" s="41">
        <f t="shared" si="3"/>
        <v>38.799999999999997</v>
      </c>
      <c r="G26" s="41">
        <f t="shared" si="3"/>
        <v>0</v>
      </c>
      <c r="H26" s="41">
        <f t="shared" si="3"/>
        <v>441.9</v>
      </c>
      <c r="I26" s="41">
        <f t="shared" si="3"/>
        <v>5.4</v>
      </c>
      <c r="J26" s="41">
        <f t="shared" si="3"/>
        <v>89</v>
      </c>
      <c r="K26" s="41">
        <f t="shared" si="3"/>
        <v>0</v>
      </c>
      <c r="L26" s="67">
        <f>SUM(L18:L25)</f>
        <v>2.9</v>
      </c>
      <c r="M26" s="233">
        <f>SUM(M18:N25)</f>
        <v>591.59999999999991</v>
      </c>
      <c r="N26" s="234"/>
      <c r="O26" s="235">
        <f>SUM(O18:P25)</f>
        <v>577.79999999999995</v>
      </c>
      <c r="P26" s="236"/>
      <c r="Q26" s="65">
        <f>M26-O26</f>
        <v>13.799999999999955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4.3661971830985911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41" priority="3" stopIfTrue="1" operator="equal">
      <formula>0</formula>
    </cfRule>
  </conditionalFormatting>
  <conditionalFormatting sqref="O23:O25">
    <cfRule type="cellIs" dxfId="40" priority="2" stopIfTrue="1" operator="equal">
      <formula>0</formula>
    </cfRule>
  </conditionalFormatting>
  <conditionalFormatting sqref="L23:L25">
    <cfRule type="cellIs" dxfId="39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92D050"/>
  </sheetPr>
  <dimension ref="A1:V37"/>
  <sheetViews>
    <sheetView workbookViewId="0">
      <selection activeCell="G49" sqref="G4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23524.78</v>
      </c>
      <c r="B10" s="276"/>
      <c r="C10" s="277"/>
      <c r="D10" s="53">
        <f>H26+H10</f>
        <v>253.45</v>
      </c>
      <c r="E10" s="55">
        <f>IFERROR((D10*100)/A10,0)</f>
        <v>1.0773745811863065</v>
      </c>
      <c r="F10" s="19">
        <v>17745</v>
      </c>
      <c r="G10" s="56">
        <f>IFERROR((A10/F10*10000),0)</f>
        <v>13257.131586362353</v>
      </c>
      <c r="H10" s="34">
        <v>2.36</v>
      </c>
      <c r="I10" s="38">
        <v>2.36</v>
      </c>
      <c r="J10" s="38">
        <v>35.6</v>
      </c>
      <c r="K10" s="38">
        <v>35.6</v>
      </c>
      <c r="L10" s="38"/>
      <c r="M10" s="38"/>
      <c r="N10" s="38"/>
      <c r="O10" s="38"/>
      <c r="P10" s="57">
        <f>H10+J10+L10+N10</f>
        <v>37.96</v>
      </c>
      <c r="Q10" s="57">
        <f>I10+K10+M10+O10</f>
        <v>37.96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11.14</v>
      </c>
      <c r="I19" s="38"/>
      <c r="J19" s="38">
        <v>0.05</v>
      </c>
      <c r="K19" s="38"/>
      <c r="L19" s="26">
        <v>3.56</v>
      </c>
      <c r="M19" s="202">
        <f t="shared" ref="M19:M24" si="0">SUM(E19:L19)</f>
        <v>14.750000000000002</v>
      </c>
      <c r="N19" s="203"/>
      <c r="O19" s="245">
        <v>14.41</v>
      </c>
      <c r="P19" s="246"/>
      <c r="Q19" s="65">
        <f>M19-O19</f>
        <v>0.34000000000000163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38.46</v>
      </c>
      <c r="H23" s="40">
        <v>239.95</v>
      </c>
      <c r="I23" s="40">
        <v>3.51</v>
      </c>
      <c r="J23" s="40">
        <v>0.56000000000000005</v>
      </c>
      <c r="K23" s="40">
        <v>0</v>
      </c>
      <c r="L23" s="40">
        <v>0.04</v>
      </c>
      <c r="M23" s="202">
        <f t="shared" si="0"/>
        <v>282.52</v>
      </c>
      <c r="N23" s="203"/>
      <c r="O23" s="306">
        <v>282.32000000000005</v>
      </c>
      <c r="P23" s="307"/>
      <c r="Q23" s="65">
        <f t="shared" si="2"/>
        <v>0.19999999999993179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38.46</v>
      </c>
      <c r="H26" s="41">
        <f t="shared" si="3"/>
        <v>251.08999999999997</v>
      </c>
      <c r="I26" s="41">
        <f t="shared" si="3"/>
        <v>3.51</v>
      </c>
      <c r="J26" s="41">
        <f t="shared" si="3"/>
        <v>0.6100000000000001</v>
      </c>
      <c r="K26" s="41">
        <f t="shared" si="3"/>
        <v>0</v>
      </c>
      <c r="L26" s="67">
        <f>SUM(L18:L25)</f>
        <v>3.6</v>
      </c>
      <c r="M26" s="233">
        <f>SUM(M18:N25)</f>
        <v>297.27</v>
      </c>
      <c r="N26" s="234"/>
      <c r="O26" s="235">
        <f>SUM(O18:P25)</f>
        <v>296.73000000000008</v>
      </c>
      <c r="P26" s="236"/>
      <c r="Q26" s="65">
        <f>M26-O26</f>
        <v>0.53999999999990678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2.0569174415328262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38" priority="3" stopIfTrue="1" operator="equal">
      <formula>0</formula>
    </cfRule>
  </conditionalFormatting>
  <conditionalFormatting sqref="O23:O25">
    <cfRule type="cellIs" dxfId="37" priority="2" stopIfTrue="1" operator="equal">
      <formula>0</formula>
    </cfRule>
  </conditionalFormatting>
  <conditionalFormatting sqref="L23:L25">
    <cfRule type="cellIs" dxfId="3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92D050"/>
  </sheetPr>
  <dimension ref="A1:V37"/>
  <sheetViews>
    <sheetView workbookViewId="0">
      <selection activeCell="G43" sqref="G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38473.800000000003</v>
      </c>
      <c r="B10" s="276"/>
      <c r="C10" s="277"/>
      <c r="D10" s="53">
        <f>H26+H10</f>
        <v>415.4</v>
      </c>
      <c r="E10" s="55">
        <f>IFERROR((D10*100)/A10,0)</f>
        <v>1.0796957929811974</v>
      </c>
      <c r="F10" s="19">
        <v>22228</v>
      </c>
      <c r="G10" s="56">
        <f>IFERROR((A10/F10*10000),0)</f>
        <v>17308.709735468779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>
        <v>6.1</v>
      </c>
      <c r="H18" s="38">
        <v>207.7</v>
      </c>
      <c r="I18" s="39"/>
      <c r="J18" s="38"/>
      <c r="K18" s="38"/>
      <c r="L18" s="26"/>
      <c r="M18" s="202">
        <f>SUM(E18:L18)</f>
        <v>213.79999999999998</v>
      </c>
      <c r="N18" s="203"/>
      <c r="O18" s="304">
        <f>SUM(A34:Q34)</f>
        <v>213.80000000000004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6.1</v>
      </c>
      <c r="H24" s="40">
        <v>207.7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213.79999999999998</v>
      </c>
      <c r="N24" s="203"/>
      <c r="O24" s="306">
        <v>213.80000000000004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12.2</v>
      </c>
      <c r="H26" s="41">
        <f t="shared" si="3"/>
        <v>415.4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67">
        <f>SUM(L18:L25)</f>
        <v>0</v>
      </c>
      <c r="M26" s="233">
        <f>SUM(M18:N25)</f>
        <v>427.59999999999997</v>
      </c>
      <c r="N26" s="234"/>
      <c r="O26" s="235">
        <f>SUM(O18:P25)</f>
        <v>427.60000000000008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>
        <v>92</v>
      </c>
      <c r="B34" s="191"/>
      <c r="C34" s="73">
        <v>62.8</v>
      </c>
      <c r="D34" s="73"/>
      <c r="E34" s="73"/>
      <c r="F34" s="73"/>
      <c r="G34" s="73"/>
      <c r="H34" s="73"/>
      <c r="I34" s="73"/>
      <c r="J34" s="73">
        <v>14.8</v>
      </c>
      <c r="K34" s="73">
        <v>5.4</v>
      </c>
      <c r="L34" s="73"/>
      <c r="M34" s="73"/>
      <c r="N34" s="73"/>
      <c r="O34" s="73">
        <v>11</v>
      </c>
      <c r="P34" s="73">
        <v>2</v>
      </c>
      <c r="Q34" s="73">
        <v>25.8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2.1054525823285948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35" priority="3" stopIfTrue="1" operator="equal">
      <formula>0</formula>
    </cfRule>
  </conditionalFormatting>
  <conditionalFormatting sqref="O23:O25">
    <cfRule type="cellIs" dxfId="34" priority="2" stopIfTrue="1" operator="equal">
      <formula>0</formula>
    </cfRule>
  </conditionalFormatting>
  <conditionalFormatting sqref="L23:L25">
    <cfRule type="cellIs" dxfId="33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92D050"/>
  </sheetPr>
  <dimension ref="A1:V37"/>
  <sheetViews>
    <sheetView workbookViewId="0">
      <selection activeCell="T16" sqref="T16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58681.599999999999</v>
      </c>
      <c r="B10" s="276"/>
      <c r="C10" s="277"/>
      <c r="D10" s="53">
        <f>H26+H10</f>
        <v>1232.92</v>
      </c>
      <c r="E10" s="55">
        <f>IFERROR((D10*100)/A10,0)</f>
        <v>2.1010333733231543</v>
      </c>
      <c r="F10" s="19">
        <v>37089</v>
      </c>
      <c r="G10" s="56">
        <f>IFERROR((A10/F10*10000),0)</f>
        <v>15821.833966944376</v>
      </c>
      <c r="H10" s="34">
        <v>310.5</v>
      </c>
      <c r="I10" s="38">
        <v>60.5</v>
      </c>
      <c r="J10" s="38">
        <v>200</v>
      </c>
      <c r="K10" s="38">
        <v>0</v>
      </c>
      <c r="L10" s="38">
        <v>0</v>
      </c>
      <c r="M10" s="38">
        <v>0</v>
      </c>
      <c r="N10" s="38">
        <v>0</v>
      </c>
      <c r="O10" s="38">
        <v>0</v>
      </c>
      <c r="P10" s="57">
        <f>H10+J10+L10+N10</f>
        <v>510.5</v>
      </c>
      <c r="Q10" s="57">
        <f>I10+K10+M10+O10</f>
        <v>60.5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269.60000000000002</v>
      </c>
      <c r="I19" s="38"/>
      <c r="J19" s="38"/>
      <c r="K19" s="38"/>
      <c r="L19" s="26"/>
      <c r="M19" s="202">
        <f t="shared" ref="M19:M24" si="0">SUM(E19:L19)</f>
        <v>269.60000000000002</v>
      </c>
      <c r="N19" s="203"/>
      <c r="O19" s="245">
        <v>269.60000000000002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59.58</v>
      </c>
      <c r="F24" s="40">
        <v>0</v>
      </c>
      <c r="G24" s="40">
        <v>48.41</v>
      </c>
      <c r="H24" s="40">
        <v>652.82000000000005</v>
      </c>
      <c r="I24" s="40">
        <v>10.14</v>
      </c>
      <c r="J24" s="40">
        <v>149.68</v>
      </c>
      <c r="K24" s="40">
        <v>0</v>
      </c>
      <c r="L24" s="40">
        <v>0</v>
      </c>
      <c r="M24" s="202">
        <f t="shared" si="0"/>
        <v>920.63000000000011</v>
      </c>
      <c r="N24" s="203"/>
      <c r="O24" s="306">
        <v>920.63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59.58</v>
      </c>
      <c r="F26" s="41">
        <f t="shared" si="3"/>
        <v>0</v>
      </c>
      <c r="G26" s="41">
        <f t="shared" si="3"/>
        <v>48.41</v>
      </c>
      <c r="H26" s="41">
        <f t="shared" si="3"/>
        <v>922.42000000000007</v>
      </c>
      <c r="I26" s="41">
        <f t="shared" si="3"/>
        <v>10.14</v>
      </c>
      <c r="J26" s="41">
        <f t="shared" si="3"/>
        <v>149.68</v>
      </c>
      <c r="K26" s="41">
        <f t="shared" si="3"/>
        <v>0</v>
      </c>
      <c r="L26" s="67">
        <f>SUM(L18:L25)</f>
        <v>0</v>
      </c>
      <c r="M26" s="233">
        <f>SUM(M18:N25)</f>
        <v>1190.23</v>
      </c>
      <c r="N26" s="234"/>
      <c r="O26" s="235">
        <f>SUM(O18:P25)</f>
        <v>1190.23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4.1575669335921699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32" priority="3" stopIfTrue="1" operator="equal">
      <formula>0</formula>
    </cfRule>
  </conditionalFormatting>
  <conditionalFormatting sqref="O23:O25">
    <cfRule type="cellIs" dxfId="31" priority="2" stopIfTrue="1" operator="equal">
      <formula>0</formula>
    </cfRule>
  </conditionalFormatting>
  <conditionalFormatting sqref="L23:L25">
    <cfRule type="cellIs" dxfId="3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tabColor rgb="FF92D050"/>
  </sheetPr>
  <dimension ref="A1:V37"/>
  <sheetViews>
    <sheetView workbookViewId="0">
      <selection activeCell="F44" sqref="F44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318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53784.800000000003</v>
      </c>
      <c r="B10" s="276"/>
      <c r="C10" s="277"/>
      <c r="D10" s="53">
        <f>H26+H10</f>
        <v>1107.43</v>
      </c>
      <c r="E10" s="55">
        <f>IFERROR((D10*100)/A10,0)</f>
        <v>2.0590017997649892</v>
      </c>
      <c r="F10" s="19">
        <v>38392</v>
      </c>
      <c r="G10" s="56">
        <f>IFERROR((A10/F10*10000),0)</f>
        <v>14009.376953531986</v>
      </c>
      <c r="H10" s="34">
        <v>16.5</v>
      </c>
      <c r="I10" s="38">
        <v>16.5</v>
      </c>
      <c r="J10" s="38">
        <v>380</v>
      </c>
      <c r="K10" s="38">
        <v>380</v>
      </c>
      <c r="L10" s="38"/>
      <c r="M10" s="38"/>
      <c r="N10" s="38"/>
      <c r="O10" s="38"/>
      <c r="P10" s="57">
        <f>H10+J10+L10+N10</f>
        <v>396.5</v>
      </c>
      <c r="Q10" s="57">
        <f>I10+K10+M10+O10</f>
        <v>396.5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22</v>
      </c>
      <c r="I18" s="39"/>
      <c r="J18" s="38"/>
      <c r="K18" s="38"/>
      <c r="L18" s="26"/>
      <c r="M18" s="202">
        <f>SUM(E18:L18)</f>
        <v>22</v>
      </c>
      <c r="N18" s="203"/>
      <c r="O18" s="304">
        <f>SUM(A34:Q34)</f>
        <v>22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>
        <v>5.577</v>
      </c>
      <c r="H19" s="38">
        <v>59.28</v>
      </c>
      <c r="I19" s="38"/>
      <c r="J19" s="38"/>
      <c r="K19" s="38"/>
      <c r="L19" s="26">
        <v>29</v>
      </c>
      <c r="M19" s="202">
        <f t="shared" ref="M19:M24" si="0">SUM(E19:L19)</f>
        <v>93.856999999999999</v>
      </c>
      <c r="N19" s="203"/>
      <c r="O19" s="245">
        <v>93.86</v>
      </c>
      <c r="P19" s="246"/>
      <c r="Q19" s="65">
        <f>M19-O19</f>
        <v>-3.0000000000001137E-3</v>
      </c>
      <c r="R19" s="66" t="str">
        <f t="shared" ref="R19:R26" si="1">IF(Q19="","",IF(Q19&gt;0,"Nepanaudotos lėšos",IF(Q19&lt;0,"Išleista daugiau negu buvo gauta lėšų","")))</f>
        <v>Išleista daugiau negu buvo gauta lėšų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>
        <v>26.82</v>
      </c>
      <c r="H20" s="38">
        <v>454.05</v>
      </c>
      <c r="I20" s="38"/>
      <c r="J20" s="38">
        <v>73.16</v>
      </c>
      <c r="K20" s="38"/>
      <c r="L20" s="26">
        <v>350.61</v>
      </c>
      <c r="M20" s="202">
        <f t="shared" si="0"/>
        <v>904.64</v>
      </c>
      <c r="N20" s="203"/>
      <c r="O20" s="245">
        <v>904.64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6.75</v>
      </c>
      <c r="G23" s="40">
        <v>0</v>
      </c>
      <c r="H23" s="40">
        <v>555.6</v>
      </c>
      <c r="I23" s="40">
        <v>21.05</v>
      </c>
      <c r="J23" s="40">
        <v>0.65</v>
      </c>
      <c r="K23" s="40">
        <v>0</v>
      </c>
      <c r="L23" s="40">
        <v>0.1</v>
      </c>
      <c r="M23" s="202">
        <f t="shared" si="0"/>
        <v>584.15</v>
      </c>
      <c r="N23" s="203"/>
      <c r="O23" s="306">
        <v>580.79000000000008</v>
      </c>
      <c r="P23" s="307"/>
      <c r="Q23" s="65">
        <f t="shared" si="2"/>
        <v>3.3599999999999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6.75</v>
      </c>
      <c r="G26" s="41">
        <f t="shared" si="3"/>
        <v>32.396999999999998</v>
      </c>
      <c r="H26" s="41">
        <f t="shared" si="3"/>
        <v>1090.93</v>
      </c>
      <c r="I26" s="41">
        <f t="shared" si="3"/>
        <v>21.05</v>
      </c>
      <c r="J26" s="41">
        <f t="shared" si="3"/>
        <v>73.81</v>
      </c>
      <c r="K26" s="41">
        <f t="shared" si="3"/>
        <v>0</v>
      </c>
      <c r="L26" s="67">
        <f>SUM(L18:L25)</f>
        <v>379.71000000000004</v>
      </c>
      <c r="M26" s="233">
        <f>SUM(M18:N25)</f>
        <v>1604.6469999999999</v>
      </c>
      <c r="N26" s="234"/>
      <c r="O26" s="235">
        <f>SUM(O18:P25)</f>
        <v>1601.29</v>
      </c>
      <c r="P26" s="236"/>
      <c r="Q26" s="65">
        <f>M26-O26</f>
        <v>3.3569999999999709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>
        <v>19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>
        <v>3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3.9331110648051677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29" priority="3" stopIfTrue="1" operator="equal">
      <formula>0</formula>
    </cfRule>
  </conditionalFormatting>
  <conditionalFormatting sqref="O23:O25">
    <cfRule type="cellIs" dxfId="28" priority="2" stopIfTrue="1" operator="equal">
      <formula>0</formula>
    </cfRule>
  </conditionalFormatting>
  <conditionalFormatting sqref="L23:L25">
    <cfRule type="cellIs" dxfId="27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tabColor rgb="FF92D050"/>
  </sheetPr>
  <dimension ref="A1:V37"/>
  <sheetViews>
    <sheetView workbookViewId="0">
      <selection activeCell="G41" sqref="G4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319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58410.112999999998</v>
      </c>
      <c r="B10" s="276"/>
      <c r="C10" s="277"/>
      <c r="D10" s="53">
        <f>H26+H10</f>
        <v>403.7</v>
      </c>
      <c r="E10" s="55">
        <f>IFERROR((D10*100)/A10,0)</f>
        <v>0.69114743880053786</v>
      </c>
      <c r="F10" s="19">
        <v>32042</v>
      </c>
      <c r="G10" s="56">
        <f>IFERROR((A10/F10*10000),0)</f>
        <v>18229.234442294488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403.7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403.7</v>
      </c>
      <c r="N23" s="203"/>
      <c r="O23" s="306">
        <v>403.7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0</v>
      </c>
      <c r="H26" s="41">
        <f t="shared" si="3"/>
        <v>403.7</v>
      </c>
      <c r="I26" s="41">
        <f t="shared" si="3"/>
        <v>0</v>
      </c>
      <c r="J26" s="41">
        <f t="shared" si="3"/>
        <v>0</v>
      </c>
      <c r="K26" s="41">
        <f t="shared" si="3"/>
        <v>0</v>
      </c>
      <c r="L26" s="67">
        <f>SUM(L18:L25)</f>
        <v>0</v>
      </c>
      <c r="M26" s="233">
        <f>SUM(M18:N25)</f>
        <v>403.7</v>
      </c>
      <c r="N26" s="234"/>
      <c r="O26" s="235">
        <f>SUM(O18:P25)</f>
        <v>403.7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4.9029398913925473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26" priority="3" stopIfTrue="1" operator="equal">
      <formula>0</formula>
    </cfRule>
  </conditionalFormatting>
  <conditionalFormatting sqref="O23:O25">
    <cfRule type="cellIs" dxfId="25" priority="2" stopIfTrue="1" operator="equal">
      <formula>0</formula>
    </cfRule>
  </conditionalFormatting>
  <conditionalFormatting sqref="L23:L25">
    <cfRule type="cellIs" dxfId="2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tabColor rgb="FF92D050"/>
  </sheetPr>
  <dimension ref="A1:V37"/>
  <sheetViews>
    <sheetView workbookViewId="0">
      <selection activeCell="I43" sqref="I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47802.180999999997</v>
      </c>
      <c r="B10" s="276"/>
      <c r="C10" s="277"/>
      <c r="D10" s="53">
        <f>H26+H10</f>
        <v>735.30000000000007</v>
      </c>
      <c r="E10" s="55">
        <f>IFERROR((D10*100)/A10,0)</f>
        <v>1.5382143337769465</v>
      </c>
      <c r="F10" s="19">
        <v>36434</v>
      </c>
      <c r="G10" s="56">
        <f>IFERROR((A10/F10*10000),0)</f>
        <v>13120.212164461767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>
        <v>38.244</v>
      </c>
      <c r="F18" s="38">
        <v>52</v>
      </c>
      <c r="G18" s="38"/>
      <c r="H18" s="38">
        <v>24.1</v>
      </c>
      <c r="I18" s="39"/>
      <c r="J18" s="38"/>
      <c r="K18" s="38"/>
      <c r="L18" s="26"/>
      <c r="M18" s="202">
        <f>SUM(E18:L18)</f>
        <v>114.34399999999999</v>
      </c>
      <c r="N18" s="203"/>
      <c r="O18" s="304">
        <f>SUM(A34:Q34)</f>
        <v>114.34</v>
      </c>
      <c r="P18" s="305"/>
      <c r="Q18" s="65">
        <f>M18-O18</f>
        <v>3.9999999999906777E-3</v>
      </c>
      <c r="R18" s="66" t="str">
        <f>IF(Q18="","",IF(Q18&gt;0,"Nepanaudotos lėšos",IF(Q18&lt;0,"Išleista daugiau negu buvo gauta lėšų","")))</f>
        <v>Nepanaudotos lėšos</v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64</v>
      </c>
      <c r="I19" s="38"/>
      <c r="J19" s="38"/>
      <c r="K19" s="38"/>
      <c r="L19" s="26">
        <v>38.840000000000003</v>
      </c>
      <c r="M19" s="202">
        <f t="shared" ref="M19:M24" si="0">SUM(E19:L19)</f>
        <v>102.84</v>
      </c>
      <c r="N19" s="203"/>
      <c r="O19" s="245">
        <v>102.84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57.3</v>
      </c>
      <c r="H24" s="40">
        <v>647.20000000000005</v>
      </c>
      <c r="I24" s="40">
        <v>22.3</v>
      </c>
      <c r="J24" s="40">
        <v>25.9</v>
      </c>
      <c r="K24" s="40">
        <v>0</v>
      </c>
      <c r="L24" s="40">
        <v>3.9</v>
      </c>
      <c r="M24" s="202">
        <f t="shared" si="0"/>
        <v>756.59999999999991</v>
      </c>
      <c r="N24" s="203"/>
      <c r="O24" s="306">
        <v>756.59999999999991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38.244</v>
      </c>
      <c r="F26" s="41">
        <f t="shared" si="3"/>
        <v>52</v>
      </c>
      <c r="G26" s="41">
        <f t="shared" si="3"/>
        <v>57.3</v>
      </c>
      <c r="H26" s="41">
        <f t="shared" si="3"/>
        <v>735.30000000000007</v>
      </c>
      <c r="I26" s="41">
        <f t="shared" si="3"/>
        <v>22.3</v>
      </c>
      <c r="J26" s="41">
        <f t="shared" si="3"/>
        <v>25.9</v>
      </c>
      <c r="K26" s="41">
        <f t="shared" si="3"/>
        <v>0</v>
      </c>
      <c r="L26" s="67">
        <f>SUM(L18:L25)</f>
        <v>42.74</v>
      </c>
      <c r="M26" s="233">
        <f>SUM(M18:N25)</f>
        <v>973.78399999999988</v>
      </c>
      <c r="N26" s="234"/>
      <c r="O26" s="235">
        <f>SUM(O18:P25)</f>
        <v>973.78</v>
      </c>
      <c r="P26" s="236"/>
      <c r="Q26" s="65">
        <f>M26-O26</f>
        <v>3.9999999999054126E-3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>
        <v>24.1</v>
      </c>
      <c r="G34" s="73"/>
      <c r="H34" s="73">
        <v>4</v>
      </c>
      <c r="I34" s="73"/>
      <c r="J34" s="73">
        <v>28</v>
      </c>
      <c r="K34" s="73"/>
      <c r="L34" s="73"/>
      <c r="M34" s="73"/>
      <c r="N34" s="73"/>
      <c r="O34" s="73"/>
      <c r="P34" s="73"/>
      <c r="Q34" s="73">
        <v>58.24</v>
      </c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4.0401822473513755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23" priority="3" stopIfTrue="1" operator="equal">
      <formula>0</formula>
    </cfRule>
  </conditionalFormatting>
  <conditionalFormatting sqref="O23:O25">
    <cfRule type="cellIs" dxfId="22" priority="2" stopIfTrue="1" operator="equal">
      <formula>0</formula>
    </cfRule>
  </conditionalFormatting>
  <conditionalFormatting sqref="L23:L25">
    <cfRule type="cellIs" dxfId="21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tabColor rgb="FF92D050"/>
  </sheetPr>
  <dimension ref="A1:V37"/>
  <sheetViews>
    <sheetView workbookViewId="0">
      <selection activeCell="H42" sqref="H42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695000</v>
      </c>
      <c r="B10" s="276"/>
      <c r="C10" s="277"/>
      <c r="D10" s="53">
        <f>H26+H10</f>
        <v>2132.86</v>
      </c>
      <c r="E10" s="55">
        <f>IFERROR((D10*100)/A10,0)</f>
        <v>0.30688633093525181</v>
      </c>
      <c r="F10" s="19">
        <v>36901</v>
      </c>
      <c r="G10" s="56">
        <f>IFERROR((A10/F10*10000),0)</f>
        <v>188341.77935557303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59.83</v>
      </c>
      <c r="G19" s="38"/>
      <c r="H19" s="38">
        <v>872.76</v>
      </c>
      <c r="I19" s="38"/>
      <c r="J19" s="38">
        <v>26</v>
      </c>
      <c r="K19" s="38"/>
      <c r="L19" s="26">
        <v>26.55</v>
      </c>
      <c r="M19" s="202">
        <f t="shared" ref="M19:M24" si="0">SUM(E19:L19)</f>
        <v>985.14</v>
      </c>
      <c r="N19" s="203"/>
      <c r="O19" s="245">
        <v>219.99</v>
      </c>
      <c r="P19" s="246"/>
      <c r="Q19" s="65">
        <f>M19-O19</f>
        <v>765.15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364</v>
      </c>
      <c r="I20" s="38"/>
      <c r="J20" s="38">
        <v>62.9</v>
      </c>
      <c r="K20" s="38"/>
      <c r="L20" s="26">
        <v>608.6</v>
      </c>
      <c r="M20" s="202">
        <f t="shared" si="0"/>
        <v>1035.5</v>
      </c>
      <c r="N20" s="203"/>
      <c r="O20" s="245">
        <v>1092.5</v>
      </c>
      <c r="P20" s="246"/>
      <c r="Q20" s="65">
        <f t="shared" ref="Q20:Q25" si="2">M20-O20</f>
        <v>-57</v>
      </c>
      <c r="R20" s="66" t="str">
        <f t="shared" si="1"/>
        <v>Išleista daugiau negu buvo gauta lėšų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47.9</v>
      </c>
      <c r="H23" s="40">
        <v>896.1</v>
      </c>
      <c r="I23" s="40">
        <v>17</v>
      </c>
      <c r="J23" s="40">
        <v>25.9</v>
      </c>
      <c r="K23" s="40">
        <v>0</v>
      </c>
      <c r="L23" s="40">
        <v>14.6</v>
      </c>
      <c r="M23" s="202">
        <f t="shared" si="0"/>
        <v>1001.5</v>
      </c>
      <c r="N23" s="203"/>
      <c r="O23" s="306">
        <v>1001.5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59.83</v>
      </c>
      <c r="G26" s="41">
        <f t="shared" si="3"/>
        <v>47.9</v>
      </c>
      <c r="H26" s="41">
        <f t="shared" si="3"/>
        <v>2132.86</v>
      </c>
      <c r="I26" s="41">
        <f t="shared" si="3"/>
        <v>17</v>
      </c>
      <c r="J26" s="41">
        <f t="shared" si="3"/>
        <v>114.80000000000001</v>
      </c>
      <c r="K26" s="41">
        <f t="shared" si="3"/>
        <v>0</v>
      </c>
      <c r="L26" s="67">
        <f>SUM(L18:L25)</f>
        <v>649.75</v>
      </c>
      <c r="M26" s="233">
        <f>SUM(M18:N25)</f>
        <v>3022.14</v>
      </c>
      <c r="N26" s="234"/>
      <c r="O26" s="235">
        <f>SUM(O18:P25)</f>
        <v>2313.9899999999998</v>
      </c>
      <c r="P26" s="236"/>
      <c r="Q26" s="65">
        <f>M26-O26</f>
        <v>708.15000000000009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8.270778569686458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20" priority="3" stopIfTrue="1" operator="equal">
      <formula>0</formula>
    </cfRule>
  </conditionalFormatting>
  <conditionalFormatting sqref="O23:O25">
    <cfRule type="cellIs" dxfId="19" priority="2" stopIfTrue="1" operator="equal">
      <formula>0</formula>
    </cfRule>
  </conditionalFormatting>
  <conditionalFormatting sqref="L23:L25">
    <cfRule type="cellIs" dxfId="1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tabColor rgb="FF92D050"/>
  </sheetPr>
  <dimension ref="A1:V37"/>
  <sheetViews>
    <sheetView workbookViewId="0">
      <selection activeCell="F43" sqref="F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33271.4</v>
      </c>
      <c r="B10" s="276"/>
      <c r="C10" s="277"/>
      <c r="D10" s="53">
        <f>H26+H10</f>
        <v>744.90000000000009</v>
      </c>
      <c r="E10" s="55">
        <f>IFERROR((D10*100)/A10,0)</f>
        <v>2.2388598015112082</v>
      </c>
      <c r="F10" s="19">
        <v>20520</v>
      </c>
      <c r="G10" s="56">
        <f>IFERROR((A10/F10*10000),0)</f>
        <v>16214.132553606238</v>
      </c>
      <c r="H10" s="34">
        <v>232.8</v>
      </c>
      <c r="I10" s="38">
        <v>232.8</v>
      </c>
      <c r="J10" s="38"/>
      <c r="K10" s="38"/>
      <c r="L10" s="38"/>
      <c r="M10" s="38"/>
      <c r="N10" s="38"/>
      <c r="O10" s="38"/>
      <c r="P10" s="57">
        <f>H10+J10+L10+N10</f>
        <v>232.8</v>
      </c>
      <c r="Q10" s="57">
        <f>I10+K10+M10+O10</f>
        <v>232.8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15</v>
      </c>
      <c r="I19" s="38"/>
      <c r="J19" s="38"/>
      <c r="K19" s="38"/>
      <c r="L19" s="26"/>
      <c r="M19" s="202">
        <f t="shared" ref="M19:M24" si="0">SUM(E19:L19)</f>
        <v>15</v>
      </c>
      <c r="N19" s="203"/>
      <c r="O19" s="245">
        <v>15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13.2</v>
      </c>
      <c r="H23" s="40">
        <v>497.1</v>
      </c>
      <c r="I23" s="40">
        <v>0</v>
      </c>
      <c r="J23" s="40">
        <v>55.6</v>
      </c>
      <c r="K23" s="40">
        <v>0</v>
      </c>
      <c r="L23" s="40">
        <v>0.1</v>
      </c>
      <c r="M23" s="202">
        <f t="shared" si="0"/>
        <v>566</v>
      </c>
      <c r="N23" s="203"/>
      <c r="O23" s="306">
        <v>566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13.2</v>
      </c>
      <c r="H26" s="41">
        <f t="shared" si="3"/>
        <v>512.1</v>
      </c>
      <c r="I26" s="41">
        <f t="shared" si="3"/>
        <v>0</v>
      </c>
      <c r="J26" s="41">
        <f t="shared" si="3"/>
        <v>55.6</v>
      </c>
      <c r="K26" s="41">
        <f t="shared" si="3"/>
        <v>0</v>
      </c>
      <c r="L26" s="67">
        <f>SUM(L18:L25)</f>
        <v>0.1</v>
      </c>
      <c r="M26" s="233">
        <f>SUM(M18:N25)</f>
        <v>581</v>
      </c>
      <c r="N26" s="234"/>
      <c r="O26" s="235">
        <f>SUM(O18:P25)</f>
        <v>581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6.4766081871345023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7" priority="3" stopIfTrue="1" operator="equal">
      <formula>0</formula>
    </cfRule>
  </conditionalFormatting>
  <conditionalFormatting sqref="O23:O25">
    <cfRule type="cellIs" dxfId="16" priority="2" stopIfTrue="1" operator="equal">
      <formula>0</formula>
    </cfRule>
  </conditionalFormatting>
  <conditionalFormatting sqref="L23:L25">
    <cfRule type="cellIs" dxfId="15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2D050"/>
  </sheetPr>
  <dimension ref="A1:V38"/>
  <sheetViews>
    <sheetView workbookViewId="0">
      <selection activeCell="E31" sqref="E31:E32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269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31055.1</v>
      </c>
      <c r="B10" s="276"/>
      <c r="C10" s="277"/>
      <c r="D10" s="53">
        <f>H26+H10</f>
        <v>287.15199999999999</v>
      </c>
      <c r="E10" s="55">
        <f>IFERROR((D10*100)/A10,0)</f>
        <v>0.92465327756149551</v>
      </c>
      <c r="F10" s="19">
        <v>28512</v>
      </c>
      <c r="G10" s="56">
        <f>IFERROR((A10/F10*10000),0)</f>
        <v>10891.940235690236</v>
      </c>
      <c r="H10" s="34">
        <v>42.052</v>
      </c>
      <c r="I10" s="38">
        <v>31.96</v>
      </c>
      <c r="J10" s="38">
        <v>164.89</v>
      </c>
      <c r="K10" s="38">
        <v>123.92</v>
      </c>
      <c r="L10" s="38"/>
      <c r="M10" s="38"/>
      <c r="N10" s="38"/>
      <c r="O10" s="38"/>
      <c r="P10" s="57">
        <f>H10+J10+L10+N10</f>
        <v>206.94199999999998</v>
      </c>
      <c r="Q10" s="57">
        <f>I10+K10+M10+O10</f>
        <v>155.88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105.9</v>
      </c>
      <c r="F24" s="40">
        <v>0</v>
      </c>
      <c r="G24" s="40">
        <v>74.900000000000006</v>
      </c>
      <c r="H24" s="40">
        <v>245.1</v>
      </c>
      <c r="I24" s="40">
        <v>25.5</v>
      </c>
      <c r="J24" s="40">
        <v>0</v>
      </c>
      <c r="K24" s="40">
        <v>0</v>
      </c>
      <c r="L24" s="40">
        <v>0.2</v>
      </c>
      <c r="M24" s="202">
        <f t="shared" si="0"/>
        <v>451.59999999999997</v>
      </c>
      <c r="N24" s="203"/>
      <c r="O24" s="306">
        <v>451.6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105.9</v>
      </c>
      <c r="F26" s="41">
        <f t="shared" si="3"/>
        <v>0</v>
      </c>
      <c r="G26" s="41">
        <f t="shared" si="3"/>
        <v>74.900000000000006</v>
      </c>
      <c r="H26" s="41">
        <f t="shared" si="3"/>
        <v>245.1</v>
      </c>
      <c r="I26" s="41">
        <f t="shared" si="3"/>
        <v>25.5</v>
      </c>
      <c r="J26" s="41">
        <f t="shared" si="3"/>
        <v>0</v>
      </c>
      <c r="K26" s="41">
        <f t="shared" si="3"/>
        <v>0</v>
      </c>
      <c r="L26" s="67">
        <f>SUM(L18:L25)</f>
        <v>0.2</v>
      </c>
      <c r="M26" s="233">
        <f>SUM(M18:N25)</f>
        <v>451.59999999999997</v>
      </c>
      <c r="N26" s="234"/>
      <c r="O26" s="235">
        <f>SUM(O18:P25)</f>
        <v>451.6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0.91189674523007858</v>
      </c>
      <c r="N36" s="59" t="s">
        <v>245</v>
      </c>
    </row>
    <row r="37" spans="1:17" s="2" customFormat="1"/>
    <row r="38" spans="1:17" s="2" customFormat="1">
      <c r="A38" s="18"/>
    </row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76" priority="3" stopIfTrue="1" operator="equal">
      <formula>0</formula>
    </cfRule>
  </conditionalFormatting>
  <conditionalFormatting sqref="O23:O25">
    <cfRule type="cellIs" dxfId="175" priority="2" stopIfTrue="1" operator="equal">
      <formula>0</formula>
    </cfRule>
  </conditionalFormatting>
  <conditionalFormatting sqref="L23:L25">
    <cfRule type="cellIs" dxfId="174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tabColor rgb="FF92D050"/>
  </sheetPr>
  <dimension ref="A1:V37"/>
  <sheetViews>
    <sheetView workbookViewId="0">
      <selection activeCell="E43" sqref="E43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323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52285.5</v>
      </c>
      <c r="B10" s="276"/>
      <c r="C10" s="277"/>
      <c r="D10" s="53">
        <f>H26+H10</f>
        <v>588.44599999999991</v>
      </c>
      <c r="E10" s="55">
        <f>IFERROR((D10*100)/A10,0)</f>
        <v>1.1254477818898163</v>
      </c>
      <c r="F10" s="19">
        <v>38436</v>
      </c>
      <c r="G10" s="56">
        <f>IFERROR((A10/F10*10000),0)</f>
        <v>13603.262566344052</v>
      </c>
      <c r="H10" s="34">
        <v>46.536000000000001</v>
      </c>
      <c r="I10" s="38">
        <v>46.536000000000001</v>
      </c>
      <c r="J10" s="38"/>
      <c r="K10" s="38"/>
      <c r="L10" s="38"/>
      <c r="M10" s="38"/>
      <c r="N10" s="38"/>
      <c r="O10" s="38"/>
      <c r="P10" s="57">
        <f>H10+J10+L10+N10</f>
        <v>46.536000000000001</v>
      </c>
      <c r="Q10" s="57">
        <f>I10+K10+M10+O10</f>
        <v>46.536000000000001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5.8789999999999996</v>
      </c>
      <c r="P18" s="305"/>
      <c r="Q18" s="65">
        <f>M18-O18</f>
        <v>-5.8789999999999996</v>
      </c>
      <c r="R18" s="66" t="str">
        <f>IF(Q18="","",IF(Q18&gt;0,"Nepanaudotos lėšos",IF(Q18&lt;0,"Išleista daugiau negu buvo gauta lėšų","")))</f>
        <v>Išleista daugiau negu buvo gauta lėšų</v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33</v>
      </c>
      <c r="F19" s="38">
        <v>17.484999999999999</v>
      </c>
      <c r="G19" s="38">
        <v>3.45</v>
      </c>
      <c r="H19" s="38">
        <v>123.51</v>
      </c>
      <c r="I19" s="38"/>
      <c r="J19" s="38"/>
      <c r="K19" s="38"/>
      <c r="L19" s="26">
        <v>155.38300000000001</v>
      </c>
      <c r="M19" s="202">
        <f t="shared" ref="M19:M24" si="0">SUM(E19:L19)</f>
        <v>332.82799999999997</v>
      </c>
      <c r="N19" s="203"/>
      <c r="O19" s="245">
        <v>329.88799999999998</v>
      </c>
      <c r="P19" s="246"/>
      <c r="Q19" s="65">
        <f>M19-O19</f>
        <v>2.9399999999999977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12.2</v>
      </c>
      <c r="H24" s="40">
        <v>418.4</v>
      </c>
      <c r="I24" s="40">
        <v>11.2</v>
      </c>
      <c r="J24" s="40">
        <v>0</v>
      </c>
      <c r="K24" s="40">
        <v>0</v>
      </c>
      <c r="L24" s="40">
        <v>0</v>
      </c>
      <c r="M24" s="202">
        <f t="shared" si="0"/>
        <v>441.79999999999995</v>
      </c>
      <c r="N24" s="203"/>
      <c r="O24" s="306">
        <v>441.8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5</v>
      </c>
      <c r="M25" s="202">
        <f>SUM(E25:L25)</f>
        <v>5</v>
      </c>
      <c r="N25" s="203"/>
      <c r="O25" s="306">
        <v>5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33</v>
      </c>
      <c r="F26" s="41">
        <f t="shared" si="3"/>
        <v>17.484999999999999</v>
      </c>
      <c r="G26" s="41">
        <f t="shared" si="3"/>
        <v>15.649999999999999</v>
      </c>
      <c r="H26" s="41">
        <f t="shared" si="3"/>
        <v>541.91</v>
      </c>
      <c r="I26" s="41">
        <f t="shared" si="3"/>
        <v>11.2</v>
      </c>
      <c r="J26" s="41">
        <f t="shared" si="3"/>
        <v>0</v>
      </c>
      <c r="K26" s="41">
        <f t="shared" si="3"/>
        <v>0</v>
      </c>
      <c r="L26" s="67">
        <f>SUM(L18:L25)</f>
        <v>160.38300000000001</v>
      </c>
      <c r="M26" s="233">
        <f>SUM(M18:N25)</f>
        <v>779.62799999999993</v>
      </c>
      <c r="N26" s="234"/>
      <c r="O26" s="235">
        <f>SUM(O18:P25)</f>
        <v>782.56700000000001</v>
      </c>
      <c r="P26" s="236"/>
      <c r="Q26" s="65">
        <f>M26-O26</f>
        <v>-2.9390000000000782</v>
      </c>
      <c r="R26" s="66" t="str">
        <f t="shared" si="1"/>
        <v>Išleista daugiau negu buvo gauta lėšų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>
        <v>5.8789999999999996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3.0388177750026015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4" priority="3" stopIfTrue="1" operator="equal">
      <formula>0</formula>
    </cfRule>
  </conditionalFormatting>
  <conditionalFormatting sqref="O23:O25">
    <cfRule type="cellIs" dxfId="13" priority="2" stopIfTrue="1" operator="equal">
      <formula>0</formula>
    </cfRule>
  </conditionalFormatting>
  <conditionalFormatting sqref="L23:L25">
    <cfRule type="cellIs" dxfId="12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tabColor rgb="FF92D050"/>
  </sheetPr>
  <dimension ref="A1:V37"/>
  <sheetViews>
    <sheetView workbookViewId="0">
      <selection activeCell="G42" sqref="G42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324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132580.29999999999</v>
      </c>
      <c r="B10" s="276"/>
      <c r="C10" s="277"/>
      <c r="D10" s="53">
        <f>H26+H10</f>
        <v>564.26</v>
      </c>
      <c r="E10" s="55">
        <f>IFERROR((D10*100)/A10,0)</f>
        <v>0.42559867491625836</v>
      </c>
      <c r="F10" s="19">
        <v>108948</v>
      </c>
      <c r="G10" s="56">
        <f>IFERROR((A10/F10*10000),0)</f>
        <v>12169.135734478834</v>
      </c>
      <c r="H10" s="34">
        <v>176.63</v>
      </c>
      <c r="I10" s="38">
        <v>176.63</v>
      </c>
      <c r="J10" s="38">
        <v>232</v>
      </c>
      <c r="K10" s="38">
        <v>232</v>
      </c>
      <c r="L10" s="38"/>
      <c r="M10" s="38"/>
      <c r="N10" s="38"/>
      <c r="O10" s="38"/>
      <c r="P10" s="57">
        <f>H10+J10+L10+N10</f>
        <v>408.63</v>
      </c>
      <c r="Q10" s="57">
        <f>I10+K10+M10+O10</f>
        <v>408.63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83.27</v>
      </c>
      <c r="I18" s="39"/>
      <c r="J18" s="38"/>
      <c r="K18" s="38"/>
      <c r="L18" s="26"/>
      <c r="M18" s="202">
        <f>SUM(E18:L18)</f>
        <v>83.27</v>
      </c>
      <c r="N18" s="203"/>
      <c r="O18" s="304">
        <f>SUM(A34:Q34)</f>
        <v>83.27000000000001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10.95</v>
      </c>
      <c r="I19" s="38"/>
      <c r="J19" s="38"/>
      <c r="K19" s="38"/>
      <c r="L19" s="26">
        <v>13.12</v>
      </c>
      <c r="M19" s="202">
        <f t="shared" ref="M19:M24" si="0">SUM(E19:L19)</f>
        <v>24.07</v>
      </c>
      <c r="N19" s="203"/>
      <c r="O19" s="245">
        <v>25.56</v>
      </c>
      <c r="P19" s="246"/>
      <c r="Q19" s="65">
        <f>M19-O19</f>
        <v>-1.4899999999999984</v>
      </c>
      <c r="R19" s="66" t="str">
        <f t="shared" ref="R19:R26" si="1">IF(Q19="","",IF(Q19&gt;0,"Nepanaudotos lėšos",IF(Q19&lt;0,"Išleista daugiau negu buvo gauta lėšų","")))</f>
        <v>Išleista daugiau negu buvo gauta lėšų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>
        <v>47.5</v>
      </c>
      <c r="G20" s="38">
        <v>0.9</v>
      </c>
      <c r="H20" s="38">
        <v>6.08</v>
      </c>
      <c r="I20" s="38"/>
      <c r="J20" s="38">
        <v>6.82</v>
      </c>
      <c r="K20" s="38"/>
      <c r="L20" s="26">
        <v>0.39</v>
      </c>
      <c r="M20" s="202">
        <f t="shared" si="0"/>
        <v>61.69</v>
      </c>
      <c r="N20" s="203"/>
      <c r="O20" s="245">
        <v>50.07</v>
      </c>
      <c r="P20" s="246"/>
      <c r="Q20" s="65">
        <f t="shared" ref="Q20:Q25" si="2">M20-O20</f>
        <v>11.619999999999997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60.44</v>
      </c>
      <c r="H24" s="40">
        <v>287.33</v>
      </c>
      <c r="I24" s="40">
        <v>0</v>
      </c>
      <c r="J24" s="40">
        <v>0</v>
      </c>
      <c r="K24" s="40">
        <v>0</v>
      </c>
      <c r="L24" s="40">
        <v>1.8</v>
      </c>
      <c r="M24" s="202">
        <f t="shared" si="0"/>
        <v>349.57</v>
      </c>
      <c r="N24" s="203"/>
      <c r="O24" s="306">
        <v>349.57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47.5</v>
      </c>
      <c r="G26" s="41">
        <f t="shared" si="3"/>
        <v>61.339999999999996</v>
      </c>
      <c r="H26" s="41">
        <f t="shared" si="3"/>
        <v>387.63</v>
      </c>
      <c r="I26" s="41">
        <f t="shared" si="3"/>
        <v>0</v>
      </c>
      <c r="J26" s="41">
        <f t="shared" si="3"/>
        <v>6.82</v>
      </c>
      <c r="K26" s="41">
        <f t="shared" si="3"/>
        <v>0</v>
      </c>
      <c r="L26" s="67">
        <f>SUM(L18:L25)</f>
        <v>15.31</v>
      </c>
      <c r="M26" s="233">
        <f>SUM(M18:N25)</f>
        <v>518.6</v>
      </c>
      <c r="N26" s="234"/>
      <c r="O26" s="235">
        <f>SUM(O18:P25)</f>
        <v>508.47</v>
      </c>
      <c r="P26" s="236"/>
      <c r="Q26" s="65">
        <f>M26-O26</f>
        <v>10.129999999999995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58.27</v>
      </c>
      <c r="D34" s="73">
        <v>25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1.3373352425010097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1" priority="3" stopIfTrue="1" operator="equal">
      <formula>0</formula>
    </cfRule>
  </conditionalFormatting>
  <conditionalFormatting sqref="O23:O25">
    <cfRule type="cellIs" dxfId="10" priority="2" stopIfTrue="1" operator="equal">
      <formula>0</formula>
    </cfRule>
  </conditionalFormatting>
  <conditionalFormatting sqref="L23:L25">
    <cfRule type="cellIs" dxfId="9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tabColor rgb="FF92D050"/>
  </sheetPr>
  <dimension ref="A1:V37"/>
  <sheetViews>
    <sheetView workbookViewId="0">
      <selection activeCell="K41" sqref="K41"/>
    </sheetView>
  </sheetViews>
  <sheetFormatPr defaultRowHeight="15.75"/>
  <cols>
    <col min="1" max="1" width="2.7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7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75" style="3" customWidth="1"/>
    <col min="17" max="17" width="7.25" customWidth="1"/>
    <col min="18" max="18" width="3.25" customWidth="1"/>
  </cols>
  <sheetData>
    <row r="1" spans="1:22" ht="14.25" customHeight="1">
      <c r="A1" s="302" t="s">
        <v>325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449280.4</v>
      </c>
      <c r="B10" s="276"/>
      <c r="C10" s="277"/>
      <c r="D10" s="53">
        <f>H26+H10</f>
        <v>12988.174999999999</v>
      </c>
      <c r="E10" s="55">
        <f>IFERROR((D10*100)/A10,0)</f>
        <v>2.8908839557657089</v>
      </c>
      <c r="F10" s="19">
        <v>556490</v>
      </c>
      <c r="G10" s="56">
        <f>IFERROR((A10/F10*10000),0)</f>
        <v>8073.4676274506292</v>
      </c>
      <c r="H10" s="34">
        <v>6961.8</v>
      </c>
      <c r="I10" s="38">
        <v>6643.4</v>
      </c>
      <c r="J10" s="38"/>
      <c r="K10" s="38"/>
      <c r="L10" s="38">
        <v>315</v>
      </c>
      <c r="M10" s="38">
        <v>116</v>
      </c>
      <c r="N10" s="38"/>
      <c r="O10" s="38"/>
      <c r="P10" s="57">
        <f>H10+J10+L10+N10</f>
        <v>7276.8</v>
      </c>
      <c r="Q10" s="57">
        <f>I10+K10+M10+O10</f>
        <v>6759.4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25.9</v>
      </c>
      <c r="G19" s="38"/>
      <c r="H19" s="38">
        <v>26.54</v>
      </c>
      <c r="I19" s="38"/>
      <c r="J19" s="38">
        <v>10.6</v>
      </c>
      <c r="K19" s="38"/>
      <c r="L19" s="26">
        <v>13.27</v>
      </c>
      <c r="M19" s="202">
        <f t="shared" ref="M19:M24" si="0">SUM(E19:L19)</f>
        <v>76.31</v>
      </c>
      <c r="N19" s="203"/>
      <c r="O19" s="413">
        <v>58.326000000000001</v>
      </c>
      <c r="P19" s="277"/>
      <c r="Q19" s="65">
        <f>M19-O19</f>
        <v>17.984000000000002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>
        <f>SUM(16.094+28.445+130.366)</f>
        <v>174.90500000000003</v>
      </c>
      <c r="G20" s="38">
        <f>SUM(8.879+6.759+3.256+1.4)</f>
        <v>20.293999999999997</v>
      </c>
      <c r="H20" s="38">
        <f>SUM(131.33+33+4+5+11+200.5)</f>
        <v>384.83000000000004</v>
      </c>
      <c r="I20" s="38"/>
      <c r="J20" s="38">
        <f>SUM(61.761+60+85.487+33.267+13.83+71.856+429.048+1.78)</f>
        <v>757.029</v>
      </c>
      <c r="K20" s="38"/>
      <c r="L20" s="26">
        <f>SUM(68.944+12.051+21+183.3+95.953+26.978+4.583+6.677)</f>
        <v>419.4860000000001</v>
      </c>
      <c r="M20" s="202">
        <f t="shared" si="0"/>
        <v>1756.5440000000001</v>
      </c>
      <c r="N20" s="203"/>
      <c r="O20" s="413">
        <f>SUM(669.086+269.318+143.551+51.808+81.933+210.357)</f>
        <v>1426.0529999999999</v>
      </c>
      <c r="P20" s="277"/>
      <c r="Q20" s="65">
        <f t="shared" ref="Q20:Q25" si="2">M20-O20</f>
        <v>330.49100000000021</v>
      </c>
      <c r="R20" s="66" t="str">
        <f t="shared" si="1"/>
        <v>Nepanaudotos lėšos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>
        <f>6.376+34+7.248</f>
        <v>47.623999999999995</v>
      </c>
      <c r="G21" s="38">
        <f>42.373+19.768+1.47+0.3+2.054+0.991</f>
        <v>66.955999999999989</v>
      </c>
      <c r="H21" s="38">
        <f>10+7+15.6+4.05+3+50+50+2+21.64+47.2+17.93+3+4+4+13.085</f>
        <v>252.50500000000002</v>
      </c>
      <c r="I21" s="38"/>
      <c r="J21" s="38">
        <f>26.492+17.65+18+20.696+30+31.584</f>
        <v>144.422</v>
      </c>
      <c r="K21" s="38"/>
      <c r="L21" s="26">
        <f>140+3.146+1.6+20.223+364+39.55+3+1.454+3.18+49.197+21.639+28.3+15+7.034+0.5</f>
        <v>697.82299999999987</v>
      </c>
      <c r="M21" s="202">
        <f t="shared" si="0"/>
        <v>1209.33</v>
      </c>
      <c r="N21" s="203"/>
      <c r="O21" s="245">
        <f>150+57.683+51.2+33.248+88.091+414+109.02+5+38.188+50.38+54.789+24.463+31.6+30+19+2.122+2.554+52.333-4.341</f>
        <v>1209.3300000000002</v>
      </c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84.5</v>
      </c>
      <c r="F23" s="40">
        <v>0</v>
      </c>
      <c r="G23" s="40">
        <v>16.600000000000001</v>
      </c>
      <c r="H23" s="40">
        <v>5362.5</v>
      </c>
      <c r="I23" s="40">
        <v>946.1</v>
      </c>
      <c r="J23" s="40">
        <v>1</v>
      </c>
      <c r="K23" s="40">
        <v>0</v>
      </c>
      <c r="L23" s="40">
        <v>329.8</v>
      </c>
      <c r="M23" s="202">
        <f t="shared" si="0"/>
        <v>6740.5000000000009</v>
      </c>
      <c r="N23" s="203"/>
      <c r="O23" s="306">
        <v>6352.7</v>
      </c>
      <c r="P23" s="307"/>
      <c r="Q23" s="65">
        <f t="shared" si="2"/>
        <v>387.80000000000109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84.5</v>
      </c>
      <c r="F26" s="41">
        <f t="shared" si="3"/>
        <v>248.42900000000003</v>
      </c>
      <c r="G26" s="41">
        <f t="shared" si="3"/>
        <v>103.85</v>
      </c>
      <c r="H26" s="41">
        <f t="shared" si="3"/>
        <v>6026.375</v>
      </c>
      <c r="I26" s="41">
        <f t="shared" si="3"/>
        <v>946.1</v>
      </c>
      <c r="J26" s="41">
        <f t="shared" si="3"/>
        <v>913.05100000000004</v>
      </c>
      <c r="K26" s="41">
        <f t="shared" si="3"/>
        <v>0</v>
      </c>
      <c r="L26" s="67">
        <f>SUM(L18:L25)</f>
        <v>1460.3789999999999</v>
      </c>
      <c r="M26" s="233">
        <f>SUM(M18:N25)</f>
        <v>9782.6840000000011</v>
      </c>
      <c r="N26" s="234"/>
      <c r="O26" s="235">
        <f>SUM(O18:P25)</f>
        <v>9046.4089999999997</v>
      </c>
      <c r="P26" s="236"/>
      <c r="Q26" s="65">
        <f>M26-O26</f>
        <v>736.27500000000146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2.8171216014663334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8" priority="3" stopIfTrue="1" operator="equal">
      <formula>0</formula>
    </cfRule>
  </conditionalFormatting>
  <conditionalFormatting sqref="O23:O25">
    <cfRule type="cellIs" dxfId="7" priority="2" stopIfTrue="1" operator="equal">
      <formula>0</formula>
    </cfRule>
  </conditionalFormatting>
  <conditionalFormatting sqref="L23:L25">
    <cfRule type="cellIs" dxfId="6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tabColor rgb="FF92D050"/>
  </sheetPr>
  <dimension ref="A1:V37"/>
  <sheetViews>
    <sheetView workbookViewId="0">
      <selection activeCell="I45" sqref="I45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326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26944.17</v>
      </c>
      <c r="B10" s="276"/>
      <c r="C10" s="277"/>
      <c r="D10" s="53">
        <f>H26+H10</f>
        <v>1090.93</v>
      </c>
      <c r="E10" s="55">
        <f>IFERROR((D10*100)/A10,0)</f>
        <v>4.0488536110037909</v>
      </c>
      <c r="F10" s="19">
        <v>18210</v>
      </c>
      <c r="G10" s="56">
        <f>IFERROR((A10/F10*10000),0)</f>
        <v>14796.359143327842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>
        <v>41.3</v>
      </c>
      <c r="I18" s="39"/>
      <c r="J18" s="38"/>
      <c r="K18" s="38"/>
      <c r="L18" s="26"/>
      <c r="M18" s="202">
        <f>SUM(E18:L18)</f>
        <v>41.3</v>
      </c>
      <c r="N18" s="203"/>
      <c r="O18" s="304">
        <f>SUM(A34:Q34)</f>
        <v>41.3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>
        <v>30</v>
      </c>
      <c r="G19" s="38"/>
      <c r="H19" s="38"/>
      <c r="I19" s="38"/>
      <c r="J19" s="38"/>
      <c r="K19" s="38"/>
      <c r="L19" s="26"/>
      <c r="M19" s="202">
        <f t="shared" ref="M19:M24" si="0">SUM(E19:L19)</f>
        <v>30</v>
      </c>
      <c r="N19" s="203"/>
      <c r="O19" s="245">
        <v>30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1049.6300000000001</v>
      </c>
      <c r="I23" s="40">
        <v>36.130000000000003</v>
      </c>
      <c r="J23" s="40">
        <v>60.09</v>
      </c>
      <c r="K23" s="40">
        <v>0</v>
      </c>
      <c r="L23" s="40">
        <v>12.19</v>
      </c>
      <c r="M23" s="202">
        <f t="shared" si="0"/>
        <v>1158.0400000000002</v>
      </c>
      <c r="N23" s="203"/>
      <c r="O23" s="306">
        <v>1214.6300000000001</v>
      </c>
      <c r="P23" s="307"/>
      <c r="Q23" s="65">
        <f t="shared" si="2"/>
        <v>-56.589999999999918</v>
      </c>
      <c r="R23" s="66" t="str">
        <f t="shared" si="1"/>
        <v>Išleista daugiau negu buvo gauta lėšų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30</v>
      </c>
      <c r="G26" s="41">
        <f t="shared" si="3"/>
        <v>0</v>
      </c>
      <c r="H26" s="41">
        <f t="shared" si="3"/>
        <v>1090.93</v>
      </c>
      <c r="I26" s="41">
        <f t="shared" si="3"/>
        <v>36.130000000000003</v>
      </c>
      <c r="J26" s="41">
        <f t="shared" si="3"/>
        <v>60.09</v>
      </c>
      <c r="K26" s="41">
        <f t="shared" si="3"/>
        <v>0</v>
      </c>
      <c r="L26" s="67">
        <f>SUM(L18:L25)</f>
        <v>12.19</v>
      </c>
      <c r="M26" s="233">
        <f>SUM(M18:N25)</f>
        <v>1229.3400000000001</v>
      </c>
      <c r="N26" s="234"/>
      <c r="O26" s="235">
        <f>SUM(O18:P25)</f>
        <v>1285.93</v>
      </c>
      <c r="P26" s="236"/>
      <c r="Q26" s="65">
        <f>M26-O26</f>
        <v>-56.589999999999918</v>
      </c>
      <c r="R26" s="66" t="str">
        <f t="shared" si="1"/>
        <v>Išleista daugiau negu buvo gauta lėšų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>
        <v>17.3</v>
      </c>
      <c r="D34" s="73">
        <v>24</v>
      </c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7.7045579352004383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5" priority="3" stopIfTrue="1" operator="equal">
      <formula>0</formula>
    </cfRule>
  </conditionalFormatting>
  <conditionalFormatting sqref="O23:O25">
    <cfRule type="cellIs" dxfId="4" priority="2" stopIfTrue="1" operator="equal">
      <formula>0</formula>
    </cfRule>
  </conditionalFormatting>
  <conditionalFormatting sqref="L23:L25">
    <cfRule type="cellIs" dxfId="3" priority="1" stopIfTrue="1" operator="equal">
      <formula>0</formula>
    </cfRule>
  </conditionalFormatting>
  <hyperlinks>
    <hyperlink ref="A17" r:id="rId1" display="Parko g. 14, LT31139,  Visaginas, tel. 8-386-31789, jonas.nekrosas@visaginas.lt" xr:uid="{00000000-0004-0000-3E00-000000000000}"/>
  </hyperlinks>
  <pageMargins left="0.75" right="0.75" top="1" bottom="1" header="0.5" footer="0.5"/>
  <headerFooter alignWithMargins="0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tabColor rgb="FF92D050"/>
  </sheetPr>
  <dimension ref="A1:V37"/>
  <sheetViews>
    <sheetView workbookViewId="0">
      <selection activeCell="E44" sqref="E44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327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21318.3</v>
      </c>
      <c r="B10" s="276"/>
      <c r="C10" s="277"/>
      <c r="D10" s="53">
        <f>H26+H10</f>
        <v>313.39999999999998</v>
      </c>
      <c r="E10" s="55">
        <f>IFERROR((D10*100)/A10,0)</f>
        <v>1.4700984600085372</v>
      </c>
      <c r="F10" s="19">
        <v>14635</v>
      </c>
      <c r="G10" s="56">
        <f>IFERROR((A10/F10*10000),0)</f>
        <v>14566.655278442091</v>
      </c>
      <c r="H10" s="34"/>
      <c r="I10" s="38"/>
      <c r="J10" s="38"/>
      <c r="K10" s="38"/>
      <c r="L10" s="38">
        <v>158.1</v>
      </c>
      <c r="M10" s="38">
        <v>158.1</v>
      </c>
      <c r="N10" s="38"/>
      <c r="O10" s="38"/>
      <c r="P10" s="57">
        <f>H10+J10+L10+N10</f>
        <v>158.1</v>
      </c>
      <c r="Q10" s="57">
        <f>I10+K10+M10+O10</f>
        <v>158.1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>
        <v>27.8</v>
      </c>
      <c r="M19" s="202">
        <f t="shared" ref="M19:M24" si="0">SUM(E19:L19)</f>
        <v>27.8</v>
      </c>
      <c r="N19" s="203"/>
      <c r="O19" s="245">
        <v>27.8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>
        <v>15.4</v>
      </c>
      <c r="M20" s="202">
        <f t="shared" si="0"/>
        <v>15.4</v>
      </c>
      <c r="N20" s="203"/>
      <c r="O20" s="245">
        <v>15.4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0</v>
      </c>
      <c r="H23" s="40">
        <v>0</v>
      </c>
      <c r="I23" s="40">
        <v>0</v>
      </c>
      <c r="J23" s="40">
        <v>0</v>
      </c>
      <c r="K23" s="40">
        <v>0</v>
      </c>
      <c r="L23" s="40">
        <v>0</v>
      </c>
      <c r="M23" s="202">
        <f t="shared" si="0"/>
        <v>0</v>
      </c>
      <c r="N23" s="203"/>
      <c r="O23" s="306">
        <v>0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3.1</v>
      </c>
      <c r="F24" s="40">
        <v>51.3</v>
      </c>
      <c r="G24" s="40">
        <v>0</v>
      </c>
      <c r="H24" s="40">
        <v>313.39999999999998</v>
      </c>
      <c r="I24" s="40">
        <v>5.2</v>
      </c>
      <c r="J24" s="40">
        <v>4.9000000000000004</v>
      </c>
      <c r="K24" s="40">
        <v>0</v>
      </c>
      <c r="L24" s="40">
        <v>0</v>
      </c>
      <c r="M24" s="202">
        <f t="shared" si="0"/>
        <v>377.89999999999992</v>
      </c>
      <c r="N24" s="203"/>
      <c r="O24" s="306">
        <v>377.90000000000009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3.1</v>
      </c>
      <c r="F26" s="41">
        <f t="shared" si="3"/>
        <v>51.3</v>
      </c>
      <c r="G26" s="41">
        <f t="shared" si="3"/>
        <v>0</v>
      </c>
      <c r="H26" s="41">
        <f t="shared" si="3"/>
        <v>313.39999999999998</v>
      </c>
      <c r="I26" s="41">
        <f t="shared" si="3"/>
        <v>5.2</v>
      </c>
      <c r="J26" s="41">
        <f t="shared" si="3"/>
        <v>4.9000000000000004</v>
      </c>
      <c r="K26" s="41">
        <f t="shared" si="3"/>
        <v>0</v>
      </c>
      <c r="L26" s="67">
        <f>SUM(L18:L25)</f>
        <v>43.2</v>
      </c>
      <c r="M26" s="233">
        <f>SUM(M18:N25)</f>
        <v>421.09999999999991</v>
      </c>
      <c r="N26" s="234"/>
      <c r="O26" s="235">
        <f>SUM(O18:P25)</f>
        <v>421.10000000000008</v>
      </c>
      <c r="P26" s="236"/>
      <c r="Q26" s="65">
        <f>M26-O26</f>
        <v>0</v>
      </c>
      <c r="R26" s="66" t="str">
        <f t="shared" si="1"/>
        <v/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3.5394601981551075</v>
      </c>
      <c r="N36" s="59" t="s">
        <v>245</v>
      </c>
    </row>
    <row r="37" spans="1:17" s="2" customFormat="1"/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2" priority="3" stopIfTrue="1" operator="equal">
      <formula>0</formula>
    </cfRule>
  </conditionalFormatting>
  <conditionalFormatting sqref="O23:O25">
    <cfRule type="cellIs" dxfId="1" priority="2" stopIfTrue="1" operator="equal">
      <formula>0</formula>
    </cfRule>
  </conditionalFormatting>
  <conditionalFormatting sqref="L23:L25">
    <cfRule type="cellIs" dxfId="0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2D050"/>
  </sheetPr>
  <dimension ref="A1:V38"/>
  <sheetViews>
    <sheetView workbookViewId="0">
      <selection activeCell="F41" sqref="F41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270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76000</v>
      </c>
      <c r="B10" s="276"/>
      <c r="C10" s="277"/>
      <c r="D10" s="53">
        <f>H26+H10</f>
        <v>2245.9</v>
      </c>
      <c r="E10" s="55">
        <f>IFERROR((D10*100)/A10,0)</f>
        <v>2.9551315789473684</v>
      </c>
      <c r="F10" s="19">
        <v>49205</v>
      </c>
      <c r="G10" s="56">
        <f>IFERROR((A10/F10*10000),0)</f>
        <v>15445.584798292857</v>
      </c>
      <c r="H10" s="34"/>
      <c r="I10" s="38"/>
      <c r="J10" s="38"/>
      <c r="K10" s="38"/>
      <c r="L10" s="38"/>
      <c r="M10" s="38"/>
      <c r="N10" s="38"/>
      <c r="O10" s="38"/>
      <c r="P10" s="57">
        <f>H10+J10+L10+N10</f>
        <v>0</v>
      </c>
      <c r="Q10" s="57">
        <f>I10+K10+M10+O10</f>
        <v>0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/>
      <c r="I19" s="38"/>
      <c r="J19" s="38"/>
      <c r="K19" s="38"/>
      <c r="L19" s="26"/>
      <c r="M19" s="202">
        <f t="shared" ref="M19:M24" si="0">SUM(E19:L19)</f>
        <v>0</v>
      </c>
      <c r="N19" s="203"/>
      <c r="O19" s="245"/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5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/>
      <c r="I20" s="38"/>
      <c r="J20" s="38"/>
      <c r="K20" s="38"/>
      <c r="L20" s="26"/>
      <c r="M20" s="202">
        <f t="shared" si="0"/>
        <v>0</v>
      </c>
      <c r="N20" s="203"/>
      <c r="O20" s="245"/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0</v>
      </c>
      <c r="F23" s="40">
        <v>0</v>
      </c>
      <c r="G23" s="40">
        <v>459.8</v>
      </c>
      <c r="H23" s="40">
        <v>2245.9</v>
      </c>
      <c r="I23" s="40">
        <v>33.200000000000003</v>
      </c>
      <c r="J23" s="40">
        <v>134.69999999999999</v>
      </c>
      <c r="K23" s="40">
        <v>0</v>
      </c>
      <c r="L23" s="40">
        <v>6.5</v>
      </c>
      <c r="M23" s="202">
        <f t="shared" si="0"/>
        <v>2880.1</v>
      </c>
      <c r="N23" s="203"/>
      <c r="O23" s="306">
        <v>2655.6</v>
      </c>
      <c r="P23" s="307"/>
      <c r="Q23" s="65">
        <f t="shared" si="2"/>
        <v>224.5</v>
      </c>
      <c r="R23" s="66" t="str">
        <f t="shared" si="1"/>
        <v>Nepanaudotos lėšos</v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0</v>
      </c>
      <c r="F26" s="41">
        <f t="shared" si="3"/>
        <v>0</v>
      </c>
      <c r="G26" s="41">
        <f t="shared" si="3"/>
        <v>459.8</v>
      </c>
      <c r="H26" s="41">
        <f t="shared" si="3"/>
        <v>2245.9</v>
      </c>
      <c r="I26" s="41">
        <f t="shared" si="3"/>
        <v>33.200000000000003</v>
      </c>
      <c r="J26" s="41">
        <f t="shared" si="3"/>
        <v>134.69999999999999</v>
      </c>
      <c r="K26" s="41">
        <f t="shared" si="3"/>
        <v>0</v>
      </c>
      <c r="L26" s="67">
        <f>SUM(L18:L25)</f>
        <v>6.5</v>
      </c>
      <c r="M26" s="233">
        <f>SUM(M18:N25)</f>
        <v>2880.1</v>
      </c>
      <c r="N26" s="234"/>
      <c r="O26" s="235">
        <f>SUM(O18:P25)</f>
        <v>2655.6</v>
      </c>
      <c r="P26" s="236"/>
      <c r="Q26" s="65">
        <f>M26-O26</f>
        <v>224.5</v>
      </c>
      <c r="R26" s="66" t="str">
        <f t="shared" si="1"/>
        <v>Nepanaudotos lėšos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7.8122142058733868</v>
      </c>
      <c r="N36" s="59" t="s">
        <v>245</v>
      </c>
    </row>
    <row r="37" spans="1:17" s="2" customFormat="1"/>
    <row r="38" spans="1:17" s="2" customFormat="1">
      <c r="A38" s="18"/>
    </row>
  </sheetData>
  <mergeCells count="67">
    <mergeCell ref="S5:V10"/>
    <mergeCell ref="A33:B33"/>
    <mergeCell ref="A34:B34"/>
    <mergeCell ref="J31:L31"/>
    <mergeCell ref="M31:M32"/>
    <mergeCell ref="N31:N32"/>
    <mergeCell ref="O31:O32"/>
    <mergeCell ref="G31:G32"/>
    <mergeCell ref="H31:I31"/>
    <mergeCell ref="P31:P32"/>
    <mergeCell ref="B25:D25"/>
    <mergeCell ref="M25:N25"/>
    <mergeCell ref="O25:P25"/>
    <mergeCell ref="B23:D23"/>
    <mergeCell ref="Q31:Q32"/>
    <mergeCell ref="B26:D26"/>
    <mergeCell ref="M26:N26"/>
    <mergeCell ref="O26:P26"/>
    <mergeCell ref="A31:B32"/>
    <mergeCell ref="C31:C32"/>
    <mergeCell ref="D31:D32"/>
    <mergeCell ref="E31:E32"/>
    <mergeCell ref="F31:F32"/>
    <mergeCell ref="M23:N23"/>
    <mergeCell ref="O23:P23"/>
    <mergeCell ref="B24:D24"/>
    <mergeCell ref="M24:N24"/>
    <mergeCell ref="O24:P24"/>
    <mergeCell ref="B22:D22"/>
    <mergeCell ref="M22:N22"/>
    <mergeCell ref="O22:P22"/>
    <mergeCell ref="O20:P20"/>
    <mergeCell ref="B20:D20"/>
    <mergeCell ref="B19:D19"/>
    <mergeCell ref="M19:N19"/>
    <mergeCell ref="O19:P19"/>
    <mergeCell ref="M20:N20"/>
    <mergeCell ref="B21:D21"/>
    <mergeCell ref="M21:N21"/>
    <mergeCell ref="O21:P21"/>
    <mergeCell ref="O15:P16"/>
    <mergeCell ref="B17:D17"/>
    <mergeCell ref="M17:N17"/>
    <mergeCell ref="O17:P17"/>
    <mergeCell ref="B18:D18"/>
    <mergeCell ref="M18:N18"/>
    <mergeCell ref="O18:P18"/>
    <mergeCell ref="A9:C9"/>
    <mergeCell ref="A10:C10"/>
    <mergeCell ref="A14:M14"/>
    <mergeCell ref="A15:A16"/>
    <mergeCell ref="B15:D16"/>
    <mergeCell ref="E15:L15"/>
    <mergeCell ref="M15:N16"/>
    <mergeCell ref="A1:Q1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  <mergeCell ref="N7:O7"/>
    <mergeCell ref="P7:Q7"/>
  </mergeCells>
  <phoneticPr fontId="8" type="noConversion"/>
  <conditionalFormatting sqref="E23:L25">
    <cfRule type="cellIs" dxfId="173" priority="3" stopIfTrue="1" operator="equal">
      <formula>0</formula>
    </cfRule>
  </conditionalFormatting>
  <conditionalFormatting sqref="O23:O25">
    <cfRule type="cellIs" dxfId="172" priority="2" stopIfTrue="1" operator="equal">
      <formula>0</formula>
    </cfRule>
  </conditionalFormatting>
  <conditionalFormatting sqref="L23:L25">
    <cfRule type="cellIs" dxfId="171" priority="1" stopIfTrue="1" operator="equal">
      <formula>0</formula>
    </cfRule>
  </conditionalFormatting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92D050"/>
  </sheetPr>
  <dimension ref="A1:V37"/>
  <sheetViews>
    <sheetView workbookViewId="0">
      <selection activeCell="E39" sqref="E39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5" style="3" customWidth="1"/>
    <col min="5" max="5" width="9" style="3" customWidth="1"/>
    <col min="6" max="6" width="8.625" style="3" customWidth="1"/>
    <col min="7" max="7" width="8.5" style="3" customWidth="1"/>
    <col min="8" max="8" width="9" style="3" customWidth="1"/>
    <col min="9" max="9" width="8.75" style="3" customWidth="1"/>
    <col min="10" max="10" width="8.5" style="3" customWidth="1"/>
    <col min="11" max="11" width="9.25" style="3" customWidth="1"/>
    <col min="12" max="12" width="8" style="3" customWidth="1"/>
    <col min="13" max="13" width="7.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271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75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7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5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5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33253</v>
      </c>
      <c r="B10" s="276"/>
      <c r="C10" s="277"/>
      <c r="D10" s="53">
        <f>H26+H10</f>
        <v>588.524</v>
      </c>
      <c r="E10" s="55">
        <f>IFERROR((D10*100)/A10,0)</f>
        <v>1.7698373079120682</v>
      </c>
      <c r="F10" s="19">
        <v>22623</v>
      </c>
      <c r="G10" s="56">
        <f>IFERROR((A10/F10*10000),0)</f>
        <v>14698.757901250938</v>
      </c>
      <c r="H10" s="34">
        <v>42.314</v>
      </c>
      <c r="I10" s="38">
        <v>42.314</v>
      </c>
      <c r="J10" s="38">
        <v>17.934000000000001</v>
      </c>
      <c r="K10" s="38">
        <v>17.934000000000001</v>
      </c>
      <c r="L10" s="38">
        <v>85.450999999999993</v>
      </c>
      <c r="M10" s="38">
        <v>85.450999999999993</v>
      </c>
      <c r="N10" s="38"/>
      <c r="O10" s="38"/>
      <c r="P10" s="57">
        <f>H10+J10+L10+N10</f>
        <v>145.69900000000001</v>
      </c>
      <c r="Q10" s="57">
        <f>I10+K10+M10+O10</f>
        <v>145.69900000000001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>
        <v>27.364000000000001</v>
      </c>
      <c r="F19" s="38"/>
      <c r="G19" s="38">
        <v>3.7709999999999999</v>
      </c>
      <c r="H19" s="38">
        <v>10.96</v>
      </c>
      <c r="I19" s="38"/>
      <c r="J19" s="38">
        <v>58.063000000000002</v>
      </c>
      <c r="K19" s="38"/>
      <c r="L19" s="26">
        <v>32.28</v>
      </c>
      <c r="M19" s="202">
        <f t="shared" ref="M19:M24" si="0">SUM(E19:L19)</f>
        <v>132.43799999999999</v>
      </c>
      <c r="N19" s="203"/>
      <c r="O19" s="245">
        <v>110.27200000000001</v>
      </c>
      <c r="P19" s="246"/>
      <c r="Q19" s="65">
        <f>M19-O19</f>
        <v>22.165999999999983</v>
      </c>
      <c r="R19" s="66" t="str">
        <f t="shared" ref="R19:R26" si="1">IF(Q19="","",IF(Q19&gt;0,"Nepanaudotos lėšos",IF(Q19&lt;0,"Išleista daugiau negu buvo gauta lėšų","")))</f>
        <v>Nepanaudotos lėšos</v>
      </c>
    </row>
    <row r="20" spans="1:18" ht="13.5" customHeight="1">
      <c r="A20" s="16" t="s">
        <v>4</v>
      </c>
      <c r="B20" s="199" t="s">
        <v>1</v>
      </c>
      <c r="C20" s="200"/>
      <c r="D20" s="201"/>
      <c r="E20" s="38">
        <v>5.1100000000000003</v>
      </c>
      <c r="F20" s="38"/>
      <c r="G20" s="38">
        <v>95.954999999999998</v>
      </c>
      <c r="H20" s="38">
        <v>13.05</v>
      </c>
      <c r="I20" s="38"/>
      <c r="J20" s="38">
        <v>235.23099999999999</v>
      </c>
      <c r="K20" s="38"/>
      <c r="L20" s="26">
        <v>3.2549999999999999</v>
      </c>
      <c r="M20" s="202">
        <f t="shared" si="0"/>
        <v>352.601</v>
      </c>
      <c r="N20" s="203"/>
      <c r="O20" s="245">
        <v>398.8</v>
      </c>
      <c r="P20" s="246"/>
      <c r="Q20" s="65">
        <f t="shared" ref="Q20:Q25" si="2">M20-O20</f>
        <v>-46.199000000000012</v>
      </c>
      <c r="R20" s="66" t="str">
        <f t="shared" si="1"/>
        <v>Išleista daugiau negu buvo gauta lėšų</v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9</v>
      </c>
      <c r="F23" s="40">
        <v>0</v>
      </c>
      <c r="G23" s="40">
        <v>6.3</v>
      </c>
      <c r="H23" s="40">
        <v>522.20000000000005</v>
      </c>
      <c r="I23" s="40">
        <v>21.4</v>
      </c>
      <c r="J23" s="40">
        <v>0</v>
      </c>
      <c r="K23" s="40">
        <v>0</v>
      </c>
      <c r="L23" s="40">
        <v>2.4</v>
      </c>
      <c r="M23" s="202">
        <f t="shared" si="0"/>
        <v>561.29999999999995</v>
      </c>
      <c r="N23" s="203"/>
      <c r="O23" s="306">
        <v>561.29999999999995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41.474000000000004</v>
      </c>
      <c r="F26" s="41">
        <f t="shared" si="3"/>
        <v>0</v>
      </c>
      <c r="G26" s="41">
        <f t="shared" si="3"/>
        <v>106.026</v>
      </c>
      <c r="H26" s="41">
        <f t="shared" si="3"/>
        <v>546.21</v>
      </c>
      <c r="I26" s="41">
        <f t="shared" si="3"/>
        <v>21.4</v>
      </c>
      <c r="J26" s="41">
        <f t="shared" si="3"/>
        <v>293.29399999999998</v>
      </c>
      <c r="K26" s="41">
        <f t="shared" si="3"/>
        <v>0</v>
      </c>
      <c r="L26" s="67">
        <f>SUM(L18:L25)</f>
        <v>37.935000000000002</v>
      </c>
      <c r="M26" s="233">
        <f>SUM(M18:N25)</f>
        <v>1046.3389999999999</v>
      </c>
      <c r="N26" s="234"/>
      <c r="O26" s="235">
        <f>SUM(O18:P25)</f>
        <v>1070.3719999999998</v>
      </c>
      <c r="P26" s="236"/>
      <c r="Q26" s="65">
        <f>M26-O26</f>
        <v>-24.032999999999902</v>
      </c>
      <c r="R26" s="66" t="str">
        <f t="shared" si="1"/>
        <v>Išleista daugiau negu buvo gauta lėšų</v>
      </c>
    </row>
    <row r="27" spans="1:18" ht="4.5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3.580426999071741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70" priority="3" stopIfTrue="1" operator="equal">
      <formula>0</formula>
    </cfRule>
  </conditionalFormatting>
  <conditionalFormatting sqref="O23:O25">
    <cfRule type="cellIs" dxfId="169" priority="2" stopIfTrue="1" operator="equal">
      <formula>0</formula>
    </cfRule>
  </conditionalFormatting>
  <conditionalFormatting sqref="L23:L25">
    <cfRule type="cellIs" dxfId="168" priority="1" stopIfTrue="1" operator="equal">
      <formula>0</formula>
    </cfRule>
  </conditionalFormatting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92D050"/>
  </sheetPr>
  <dimension ref="A1:V37"/>
  <sheetViews>
    <sheetView workbookViewId="0">
      <selection activeCell="F40" sqref="F40"/>
    </sheetView>
  </sheetViews>
  <sheetFormatPr defaultRowHeight="15.75"/>
  <cols>
    <col min="1" max="1" width="2.625" style="3" customWidth="1"/>
    <col min="2" max="2" width="5.25" style="3" customWidth="1"/>
    <col min="3" max="3" width="7.25" style="3" customWidth="1"/>
    <col min="4" max="4" width="9.375" style="3" customWidth="1"/>
    <col min="5" max="5" width="9" style="3" customWidth="1"/>
    <col min="6" max="6" width="8.625" style="3" customWidth="1"/>
    <col min="7" max="7" width="8.375" style="3" customWidth="1"/>
    <col min="8" max="8" width="9" style="3" customWidth="1"/>
    <col min="9" max="9" width="8.75" style="3" customWidth="1"/>
    <col min="10" max="10" width="8.375" style="3" customWidth="1"/>
    <col min="11" max="11" width="9.25" style="3" customWidth="1"/>
    <col min="12" max="12" width="8" style="3" customWidth="1"/>
    <col min="13" max="13" width="7.375" style="3" customWidth="1"/>
    <col min="14" max="15" width="7.25" style="3" customWidth="1"/>
    <col min="16" max="16" width="7.875" style="3" customWidth="1"/>
    <col min="17" max="17" width="7.25" customWidth="1"/>
    <col min="18" max="18" width="3.25" customWidth="1"/>
  </cols>
  <sheetData>
    <row r="1" spans="1:22" ht="14.25" customHeight="1">
      <c r="A1" s="302" t="s">
        <v>272</v>
      </c>
      <c r="B1" s="302"/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02"/>
      <c r="Q1" s="302"/>
    </row>
    <row r="2" spans="1:22" ht="9.9499999999999993" customHeight="1">
      <c r="A2" s="303" t="s">
        <v>212</v>
      </c>
      <c r="B2" s="303"/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</row>
    <row r="3" spans="1:22" ht="9.9499999999999993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</row>
    <row r="4" spans="1:22">
      <c r="A4" s="5" t="s">
        <v>262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22" ht="13.7" customHeight="1">
      <c r="A5" s="5" t="s">
        <v>213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S5" s="308" t="str">
        <f>IF(A10&lt;D10,"Dėmėsio! Neįrašėte bendrų savivaldybės lėšų arba jei įrašėte tai negali būti skirta savivaldybės lėšų sporto organizacijoms daugiau negu bendras savivaldybės biudžetas!","")</f>
        <v/>
      </c>
      <c r="T5" s="308"/>
      <c r="U5" s="308"/>
      <c r="V5" s="308"/>
    </row>
    <row r="6" spans="1:22" ht="13.7" customHeight="1">
      <c r="A6" s="212" t="s">
        <v>12</v>
      </c>
      <c r="B6" s="213"/>
      <c r="C6" s="214"/>
      <c r="D6" s="221" t="s">
        <v>214</v>
      </c>
      <c r="E6" s="224" t="s">
        <v>215</v>
      </c>
      <c r="F6" s="224" t="s">
        <v>15</v>
      </c>
      <c r="G6" s="225" t="s">
        <v>216</v>
      </c>
      <c r="H6" s="249" t="s">
        <v>197</v>
      </c>
      <c r="I6" s="250"/>
      <c r="J6" s="250"/>
      <c r="K6" s="250"/>
      <c r="L6" s="250"/>
      <c r="M6" s="250"/>
      <c r="N6" s="250"/>
      <c r="O6" s="250"/>
      <c r="P6" s="250"/>
      <c r="Q6" s="251"/>
      <c r="S6" s="308"/>
      <c r="T6" s="308"/>
      <c r="U6" s="308"/>
      <c r="V6" s="308"/>
    </row>
    <row r="7" spans="1:22" ht="21" customHeight="1">
      <c r="A7" s="215"/>
      <c r="B7" s="216"/>
      <c r="C7" s="217"/>
      <c r="D7" s="222"/>
      <c r="E7" s="224"/>
      <c r="F7" s="224"/>
      <c r="G7" s="225"/>
      <c r="H7" s="252" t="s">
        <v>198</v>
      </c>
      <c r="I7" s="253"/>
      <c r="J7" s="254" t="s">
        <v>199</v>
      </c>
      <c r="K7" s="253"/>
      <c r="L7" s="255" t="s">
        <v>200</v>
      </c>
      <c r="M7" s="251"/>
      <c r="N7" s="255" t="s">
        <v>201</v>
      </c>
      <c r="O7" s="251"/>
      <c r="P7" s="270" t="s">
        <v>17</v>
      </c>
      <c r="Q7" s="271"/>
      <c r="S7" s="308"/>
      <c r="T7" s="308"/>
      <c r="U7" s="308"/>
      <c r="V7" s="308"/>
    </row>
    <row r="8" spans="1:22" ht="56.25" customHeight="1">
      <c r="A8" s="218"/>
      <c r="B8" s="219"/>
      <c r="C8" s="220"/>
      <c r="D8" s="223"/>
      <c r="E8" s="224"/>
      <c r="F8" s="224"/>
      <c r="G8" s="225"/>
      <c r="H8" s="35" t="s">
        <v>202</v>
      </c>
      <c r="I8" s="37" t="s">
        <v>203</v>
      </c>
      <c r="J8" s="36" t="s">
        <v>202</v>
      </c>
      <c r="K8" s="37" t="s">
        <v>203</v>
      </c>
      <c r="L8" s="36" t="s">
        <v>202</v>
      </c>
      <c r="M8" s="37" t="s">
        <v>203</v>
      </c>
      <c r="N8" s="36" t="s">
        <v>202</v>
      </c>
      <c r="O8" s="37" t="s">
        <v>203</v>
      </c>
      <c r="P8" s="36" t="s">
        <v>202</v>
      </c>
      <c r="Q8" s="37" t="s">
        <v>203</v>
      </c>
      <c r="S8" s="308"/>
      <c r="T8" s="308"/>
      <c r="U8" s="308"/>
      <c r="V8" s="308"/>
    </row>
    <row r="9" spans="1:22" ht="9" customHeight="1">
      <c r="A9" s="272">
        <v>1</v>
      </c>
      <c r="B9" s="273"/>
      <c r="C9" s="274"/>
      <c r="D9" s="50">
        <v>2</v>
      </c>
      <c r="E9" s="32">
        <v>4</v>
      </c>
      <c r="F9" s="4">
        <v>5</v>
      </c>
      <c r="G9" s="31">
        <v>6</v>
      </c>
      <c r="H9" s="42">
        <v>7</v>
      </c>
      <c r="I9" s="43">
        <v>8</v>
      </c>
      <c r="J9" s="44">
        <v>9</v>
      </c>
      <c r="K9" s="43">
        <v>10</v>
      </c>
      <c r="L9" s="44">
        <v>11</v>
      </c>
      <c r="M9" s="43">
        <v>12</v>
      </c>
      <c r="N9" s="44">
        <v>13</v>
      </c>
      <c r="O9" s="43">
        <v>14</v>
      </c>
      <c r="P9" s="43">
        <v>10</v>
      </c>
      <c r="Q9" s="44"/>
      <c r="S9" s="308"/>
      <c r="T9" s="308"/>
      <c r="U9" s="308"/>
      <c r="V9" s="308"/>
    </row>
    <row r="10" spans="1:22" ht="15.75" customHeight="1">
      <c r="A10" s="275">
        <v>11948.6</v>
      </c>
      <c r="B10" s="276"/>
      <c r="C10" s="277"/>
      <c r="D10" s="53">
        <f>H26+H10</f>
        <v>485.3</v>
      </c>
      <c r="E10" s="55">
        <f>IFERROR((D10*100)/A10,0)</f>
        <v>4.0615636978390777</v>
      </c>
      <c r="F10" s="19">
        <v>4422</v>
      </c>
      <c r="G10" s="56">
        <f>IFERROR((A10/F10*10000),0)</f>
        <v>27020.805065581186</v>
      </c>
      <c r="H10" s="34">
        <v>206.3</v>
      </c>
      <c r="I10" s="38">
        <v>206.3</v>
      </c>
      <c r="J10" s="38">
        <v>172.2</v>
      </c>
      <c r="K10" s="38">
        <v>172.2</v>
      </c>
      <c r="L10" s="38"/>
      <c r="M10" s="38"/>
      <c r="N10" s="38"/>
      <c r="O10" s="38"/>
      <c r="P10" s="57">
        <f>H10+J10+L10+N10</f>
        <v>378.5</v>
      </c>
      <c r="Q10" s="57">
        <f>I10+K10+M10+O10</f>
        <v>378.5</v>
      </c>
      <c r="S10" s="308"/>
      <c r="T10" s="308"/>
      <c r="U10" s="308"/>
      <c r="V10" s="308"/>
    </row>
    <row r="11" spans="1:22" ht="7.5" customHeight="1">
      <c r="A11" s="7"/>
      <c r="B11" s="7"/>
      <c r="C11" s="7"/>
      <c r="D11" s="7"/>
      <c r="E11" s="8"/>
      <c r="F11" s="8"/>
      <c r="G11" s="8"/>
      <c r="H11" s="9"/>
      <c r="I11" s="6"/>
      <c r="J11" s="6"/>
      <c r="K11" s="6"/>
      <c r="L11" s="6"/>
      <c r="M11" s="6"/>
    </row>
    <row r="12" spans="1:22" ht="10.5" customHeight="1">
      <c r="A12" s="18"/>
      <c r="B12" s="2"/>
      <c r="C12" s="2"/>
      <c r="D12" s="2"/>
      <c r="E12" s="2"/>
      <c r="F12" s="2"/>
      <c r="G12" s="2"/>
      <c r="H12" s="2"/>
      <c r="I12" s="59"/>
      <c r="J12" s="6"/>
      <c r="K12" s="6"/>
      <c r="L12" s="6"/>
      <c r="M12" s="6"/>
    </row>
    <row r="13" spans="1:22">
      <c r="A13" s="7"/>
      <c r="B13" s="7"/>
      <c r="C13" s="7"/>
      <c r="D13" s="7"/>
      <c r="E13" s="9"/>
      <c r="F13" s="9"/>
      <c r="G13" s="9"/>
      <c r="H13" s="9"/>
      <c r="I13" s="6"/>
      <c r="J13" s="6"/>
      <c r="K13" s="6"/>
      <c r="L13" s="6"/>
      <c r="M13" s="6"/>
    </row>
    <row r="14" spans="1:22" s="12" customFormat="1" ht="21.75" customHeight="1">
      <c r="A14" s="209" t="s">
        <v>217</v>
      </c>
      <c r="B14" s="210"/>
      <c r="C14" s="210"/>
      <c r="D14" s="210"/>
      <c r="E14" s="210"/>
      <c r="F14" s="210"/>
      <c r="G14" s="211"/>
      <c r="H14" s="211"/>
      <c r="I14" s="211"/>
      <c r="J14" s="211"/>
      <c r="K14" s="211"/>
      <c r="L14" s="211"/>
      <c r="M14" s="211"/>
      <c r="N14" s="11"/>
      <c r="O14" s="11"/>
      <c r="P14" s="60"/>
      <c r="Q14" s="61"/>
    </row>
    <row r="15" spans="1:22" ht="12.75" customHeight="1">
      <c r="A15" s="208" t="s">
        <v>0</v>
      </c>
      <c r="B15" s="237" t="s">
        <v>10</v>
      </c>
      <c r="C15" s="256"/>
      <c r="D15" s="257"/>
      <c r="E15" s="261" t="s">
        <v>18</v>
      </c>
      <c r="F15" s="262"/>
      <c r="G15" s="262"/>
      <c r="H15" s="262"/>
      <c r="I15" s="262"/>
      <c r="J15" s="262"/>
      <c r="K15" s="262"/>
      <c r="L15" s="263"/>
      <c r="M15" s="264" t="s">
        <v>208</v>
      </c>
      <c r="N15" s="265"/>
      <c r="O15" s="268" t="s">
        <v>207</v>
      </c>
      <c r="P15" s="269"/>
      <c r="Q15" s="62"/>
    </row>
    <row r="16" spans="1:22" ht="56.25" customHeight="1">
      <c r="A16" s="208"/>
      <c r="B16" s="258"/>
      <c r="C16" s="259"/>
      <c r="D16" s="260"/>
      <c r="E16" s="13" t="s">
        <v>258</v>
      </c>
      <c r="F16" s="13" t="s">
        <v>218</v>
      </c>
      <c r="G16" s="13" t="s">
        <v>219</v>
      </c>
      <c r="H16" s="13" t="s">
        <v>19</v>
      </c>
      <c r="I16" s="1" t="s">
        <v>204</v>
      </c>
      <c r="J16" s="1" t="s">
        <v>20</v>
      </c>
      <c r="K16" s="1" t="s">
        <v>205</v>
      </c>
      <c r="L16" s="51" t="s">
        <v>21</v>
      </c>
      <c r="M16" s="266"/>
      <c r="N16" s="267"/>
      <c r="O16" s="268"/>
      <c r="P16" s="269"/>
      <c r="Q16" s="63" t="s">
        <v>220</v>
      </c>
    </row>
    <row r="17" spans="1:18" ht="9" customHeight="1">
      <c r="A17" s="4">
        <v>1</v>
      </c>
      <c r="B17" s="204">
        <v>2</v>
      </c>
      <c r="C17" s="205"/>
      <c r="D17" s="206"/>
      <c r="E17" s="33">
        <v>3</v>
      </c>
      <c r="F17" s="33">
        <v>4</v>
      </c>
      <c r="G17" s="33">
        <v>5</v>
      </c>
      <c r="H17" s="33">
        <v>6</v>
      </c>
      <c r="I17" s="14">
        <v>7</v>
      </c>
      <c r="J17" s="4">
        <v>8</v>
      </c>
      <c r="K17" s="4">
        <v>9</v>
      </c>
      <c r="L17" s="4">
        <v>10</v>
      </c>
      <c r="M17" s="204">
        <v>11</v>
      </c>
      <c r="N17" s="207"/>
      <c r="O17" s="247">
        <v>12</v>
      </c>
      <c r="P17" s="248"/>
      <c r="Q17" s="64"/>
    </row>
    <row r="18" spans="1:18" ht="26.25" customHeight="1">
      <c r="A18" s="15" t="s">
        <v>2</v>
      </c>
      <c r="B18" s="199" t="s">
        <v>221</v>
      </c>
      <c r="C18" s="200"/>
      <c r="D18" s="201"/>
      <c r="E18" s="38"/>
      <c r="F18" s="38"/>
      <c r="G18" s="38"/>
      <c r="H18" s="38"/>
      <c r="I18" s="39"/>
      <c r="J18" s="38"/>
      <c r="K18" s="38"/>
      <c r="L18" s="26"/>
      <c r="M18" s="202">
        <f>SUM(E18:L18)</f>
        <v>0</v>
      </c>
      <c r="N18" s="203"/>
      <c r="O18" s="304">
        <f>SUM(A34:Q34)</f>
        <v>0</v>
      </c>
      <c r="P18" s="305"/>
      <c r="Q18" s="65">
        <f>M18-O18</f>
        <v>0</v>
      </c>
      <c r="R18" s="66" t="str">
        <f>IF(Q18="","",IF(Q18&gt;0,"Nepanaudotos lėšos",IF(Q18&lt;0,"Išleista daugiau negu buvo gauta lėšų","")))</f>
        <v/>
      </c>
    </row>
    <row r="19" spans="1:18" ht="15.75" customHeight="1">
      <c r="A19" s="16" t="s">
        <v>3</v>
      </c>
      <c r="B19" s="199" t="s">
        <v>22</v>
      </c>
      <c r="C19" s="200"/>
      <c r="D19" s="201"/>
      <c r="E19" s="38"/>
      <c r="F19" s="38"/>
      <c r="G19" s="38"/>
      <c r="H19" s="38">
        <v>0.3</v>
      </c>
      <c r="I19" s="38"/>
      <c r="J19" s="38">
        <v>0.1</v>
      </c>
      <c r="K19" s="38"/>
      <c r="L19" s="26">
        <v>0.4</v>
      </c>
      <c r="M19" s="202">
        <f t="shared" ref="M19:M24" si="0">SUM(E19:L19)</f>
        <v>0.8</v>
      </c>
      <c r="N19" s="203"/>
      <c r="O19" s="245">
        <v>0.8</v>
      </c>
      <c r="P19" s="246"/>
      <c r="Q19" s="65">
        <f>M19-O19</f>
        <v>0</v>
      </c>
      <c r="R19" s="66" t="str">
        <f t="shared" ref="R19:R26" si="1">IF(Q19="","",IF(Q19&gt;0,"Nepanaudotos lėšos",IF(Q19&lt;0,"Išleista daugiau negu buvo gauta lėšų","")))</f>
        <v/>
      </c>
    </row>
    <row r="20" spans="1:18" ht="13.7" customHeight="1">
      <c r="A20" s="16" t="s">
        <v>4</v>
      </c>
      <c r="B20" s="199" t="s">
        <v>1</v>
      </c>
      <c r="C20" s="200"/>
      <c r="D20" s="201"/>
      <c r="E20" s="38"/>
      <c r="F20" s="38"/>
      <c r="G20" s="38"/>
      <c r="H20" s="38">
        <v>0.2</v>
      </c>
      <c r="I20" s="38"/>
      <c r="J20" s="38">
        <v>0.5</v>
      </c>
      <c r="K20" s="38"/>
      <c r="L20" s="26">
        <v>0.3</v>
      </c>
      <c r="M20" s="202">
        <f t="shared" si="0"/>
        <v>1</v>
      </c>
      <c r="N20" s="203"/>
      <c r="O20" s="245">
        <v>1</v>
      </c>
      <c r="P20" s="246"/>
      <c r="Q20" s="65">
        <f t="shared" ref="Q20:Q25" si="2">M20-O20</f>
        <v>0</v>
      </c>
      <c r="R20" s="66" t="str">
        <f t="shared" si="1"/>
        <v/>
      </c>
    </row>
    <row r="21" spans="1:18" ht="26.25" customHeight="1">
      <c r="A21" s="16" t="s">
        <v>5</v>
      </c>
      <c r="B21" s="199" t="s">
        <v>206</v>
      </c>
      <c r="C21" s="200"/>
      <c r="D21" s="201"/>
      <c r="E21" s="38"/>
      <c r="F21" s="38"/>
      <c r="G21" s="38"/>
      <c r="H21" s="38"/>
      <c r="I21" s="38"/>
      <c r="J21" s="38"/>
      <c r="K21" s="38"/>
      <c r="L21" s="26"/>
      <c r="M21" s="202">
        <f t="shared" si="0"/>
        <v>0</v>
      </c>
      <c r="N21" s="203"/>
      <c r="O21" s="245"/>
      <c r="P21" s="246"/>
      <c r="Q21" s="65">
        <f t="shared" si="2"/>
        <v>0</v>
      </c>
      <c r="R21" s="66" t="str">
        <f t="shared" si="1"/>
        <v/>
      </c>
    </row>
    <row r="22" spans="1:18" ht="15" customHeight="1">
      <c r="A22" s="16" t="s">
        <v>6</v>
      </c>
      <c r="B22" s="199" t="s">
        <v>11</v>
      </c>
      <c r="C22" s="200"/>
      <c r="D22" s="201"/>
      <c r="E22" s="38"/>
      <c r="F22" s="38"/>
      <c r="G22" s="38"/>
      <c r="H22" s="38"/>
      <c r="I22" s="38"/>
      <c r="J22" s="38"/>
      <c r="K22" s="38"/>
      <c r="L22" s="26"/>
      <c r="M22" s="202">
        <f t="shared" si="0"/>
        <v>0</v>
      </c>
      <c r="N22" s="203"/>
      <c r="O22" s="245"/>
      <c r="P22" s="246"/>
      <c r="Q22" s="65">
        <f t="shared" si="2"/>
        <v>0</v>
      </c>
      <c r="R22" s="66" t="str">
        <f t="shared" si="1"/>
        <v/>
      </c>
    </row>
    <row r="23" spans="1:18" ht="24" customHeight="1">
      <c r="A23" s="16" t="s">
        <v>7</v>
      </c>
      <c r="B23" s="199" t="s">
        <v>222</v>
      </c>
      <c r="C23" s="200"/>
      <c r="D23" s="201"/>
      <c r="E23" s="40">
        <v>7.9</v>
      </c>
      <c r="F23" s="40">
        <v>0</v>
      </c>
      <c r="G23" s="40">
        <v>7.5</v>
      </c>
      <c r="H23" s="40">
        <v>278.5</v>
      </c>
      <c r="I23" s="40">
        <v>0</v>
      </c>
      <c r="J23" s="40">
        <v>9.5</v>
      </c>
      <c r="K23" s="40">
        <v>0</v>
      </c>
      <c r="L23" s="40">
        <v>0.4</v>
      </c>
      <c r="M23" s="202">
        <f t="shared" si="0"/>
        <v>303.79999999999995</v>
      </c>
      <c r="N23" s="203"/>
      <c r="O23" s="306">
        <v>303.8</v>
      </c>
      <c r="P23" s="307"/>
      <c r="Q23" s="65">
        <f t="shared" si="2"/>
        <v>0</v>
      </c>
      <c r="R23" s="66" t="str">
        <f t="shared" si="1"/>
        <v/>
      </c>
    </row>
    <row r="24" spans="1:18" ht="25.5" customHeight="1">
      <c r="A24" s="16" t="s">
        <v>8</v>
      </c>
      <c r="B24" s="199" t="s">
        <v>223</v>
      </c>
      <c r="C24" s="200"/>
      <c r="D24" s="201"/>
      <c r="E24" s="40">
        <v>0</v>
      </c>
      <c r="F24" s="40">
        <v>0</v>
      </c>
      <c r="G24" s="40">
        <v>0</v>
      </c>
      <c r="H24" s="40">
        <v>0</v>
      </c>
      <c r="I24" s="40">
        <v>0</v>
      </c>
      <c r="J24" s="40">
        <v>0</v>
      </c>
      <c r="K24" s="40">
        <v>0</v>
      </c>
      <c r="L24" s="40">
        <v>0</v>
      </c>
      <c r="M24" s="202">
        <f t="shared" si="0"/>
        <v>0</v>
      </c>
      <c r="N24" s="203"/>
      <c r="O24" s="306">
        <v>0</v>
      </c>
      <c r="P24" s="307"/>
      <c r="Q24" s="65">
        <f t="shared" si="2"/>
        <v>0</v>
      </c>
      <c r="R24" s="66" t="str">
        <f t="shared" si="1"/>
        <v/>
      </c>
    </row>
    <row r="25" spans="1:18" ht="25.5" customHeight="1">
      <c r="A25" s="16" t="s">
        <v>9</v>
      </c>
      <c r="B25" s="199" t="s">
        <v>224</v>
      </c>
      <c r="C25" s="200"/>
      <c r="D25" s="201"/>
      <c r="E25" s="40">
        <v>0</v>
      </c>
      <c r="F25" s="40">
        <v>0</v>
      </c>
      <c r="G25" s="40">
        <v>0</v>
      </c>
      <c r="H25" s="40">
        <v>0</v>
      </c>
      <c r="I25" s="40">
        <v>0</v>
      </c>
      <c r="J25" s="40">
        <v>0</v>
      </c>
      <c r="K25" s="40">
        <v>0</v>
      </c>
      <c r="L25" s="40">
        <v>0</v>
      </c>
      <c r="M25" s="202">
        <f>SUM(E25:L25)</f>
        <v>0</v>
      </c>
      <c r="N25" s="203"/>
      <c r="O25" s="306">
        <v>0</v>
      </c>
      <c r="P25" s="307"/>
      <c r="Q25" s="65">
        <f t="shared" si="2"/>
        <v>0</v>
      </c>
      <c r="R25" s="66" t="str">
        <f t="shared" si="1"/>
        <v/>
      </c>
    </row>
    <row r="26" spans="1:18" ht="15.75" customHeight="1">
      <c r="A26" s="17"/>
      <c r="B26" s="230" t="s">
        <v>23</v>
      </c>
      <c r="C26" s="231"/>
      <c r="D26" s="232"/>
      <c r="E26" s="41">
        <f t="shared" ref="E26:K26" si="3">SUM(E18:E25)</f>
        <v>7.9</v>
      </c>
      <c r="F26" s="41">
        <f t="shared" si="3"/>
        <v>0</v>
      </c>
      <c r="G26" s="41">
        <f t="shared" si="3"/>
        <v>7.5</v>
      </c>
      <c r="H26" s="41">
        <f t="shared" si="3"/>
        <v>279</v>
      </c>
      <c r="I26" s="41">
        <f t="shared" si="3"/>
        <v>0</v>
      </c>
      <c r="J26" s="41">
        <f t="shared" si="3"/>
        <v>10.1</v>
      </c>
      <c r="K26" s="41">
        <f t="shared" si="3"/>
        <v>0</v>
      </c>
      <c r="L26" s="67">
        <f>SUM(L18:L25)</f>
        <v>1.1000000000000001</v>
      </c>
      <c r="M26" s="233">
        <f>SUM(M18:N25)</f>
        <v>305.59999999999997</v>
      </c>
      <c r="N26" s="234"/>
      <c r="O26" s="235">
        <f>SUM(O18:P25)</f>
        <v>305.60000000000002</v>
      </c>
      <c r="P26" s="236"/>
      <c r="Q26" s="65">
        <f>M26-O26</f>
        <v>0</v>
      </c>
      <c r="R26" s="66" t="str">
        <f t="shared" si="1"/>
        <v/>
      </c>
    </row>
    <row r="27" spans="1:18" ht="4.7" customHeight="1">
      <c r="A27" s="68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10"/>
    </row>
    <row r="28" spans="1:18" ht="12.75" customHeight="1">
      <c r="A28" s="5" t="s">
        <v>259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10"/>
    </row>
    <row r="29" spans="1:18" ht="20.25" customHeight="1">
      <c r="A29" s="68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10"/>
    </row>
    <row r="30" spans="1:18">
      <c r="A30" s="69" t="s">
        <v>225</v>
      </c>
      <c r="B30" s="18"/>
      <c r="C30" s="18"/>
      <c r="D30" s="18"/>
      <c r="E30" s="2"/>
      <c r="F30" s="2"/>
      <c r="G30" s="2"/>
      <c r="H30" s="2"/>
      <c r="I30" s="2"/>
      <c r="J30" s="2"/>
      <c r="K30" s="2"/>
      <c r="L30" s="2"/>
      <c r="M30" s="2"/>
    </row>
    <row r="31" spans="1:18" ht="20.25" customHeight="1">
      <c r="A31" s="237" t="s">
        <v>226</v>
      </c>
      <c r="B31" s="238"/>
      <c r="C31" s="241" t="s">
        <v>227</v>
      </c>
      <c r="D31" s="228" t="s">
        <v>228</v>
      </c>
      <c r="E31" s="228" t="s">
        <v>229</v>
      </c>
      <c r="F31" s="228" t="s">
        <v>230</v>
      </c>
      <c r="G31" s="228" t="s">
        <v>231</v>
      </c>
      <c r="H31" s="243" t="s">
        <v>232</v>
      </c>
      <c r="I31" s="244"/>
      <c r="J31" s="194" t="s">
        <v>233</v>
      </c>
      <c r="K31" s="195"/>
      <c r="L31" s="196"/>
      <c r="M31" s="197" t="s">
        <v>234</v>
      </c>
      <c r="N31" s="228" t="s">
        <v>235</v>
      </c>
      <c r="O31" s="226" t="s">
        <v>236</v>
      </c>
      <c r="P31" s="226" t="s">
        <v>237</v>
      </c>
      <c r="Q31" s="228" t="s">
        <v>238</v>
      </c>
    </row>
    <row r="32" spans="1:18" ht="42" customHeight="1">
      <c r="A32" s="239"/>
      <c r="B32" s="240"/>
      <c r="C32" s="242"/>
      <c r="D32" s="229"/>
      <c r="E32" s="229"/>
      <c r="F32" s="229"/>
      <c r="G32" s="229"/>
      <c r="H32" s="70" t="s">
        <v>239</v>
      </c>
      <c r="I32" s="1" t="s">
        <v>240</v>
      </c>
      <c r="J32" s="22" t="s">
        <v>241</v>
      </c>
      <c r="K32" s="22" t="s">
        <v>242</v>
      </c>
      <c r="L32" s="52" t="s">
        <v>243</v>
      </c>
      <c r="M32" s="198"/>
      <c r="N32" s="229"/>
      <c r="O32" s="227"/>
      <c r="P32" s="227"/>
      <c r="Q32" s="229"/>
    </row>
    <row r="33" spans="1:17" s="72" customFormat="1" ht="12" customHeight="1">
      <c r="A33" s="188">
        <v>1</v>
      </c>
      <c r="B33" s="189"/>
      <c r="C33" s="71">
        <v>2</v>
      </c>
      <c r="D33" s="71">
        <v>3</v>
      </c>
      <c r="E33" s="71">
        <v>4</v>
      </c>
      <c r="F33" s="71">
        <v>5</v>
      </c>
      <c r="G33" s="71">
        <v>6</v>
      </c>
      <c r="H33" s="71">
        <v>7</v>
      </c>
      <c r="I33" s="71">
        <v>8</v>
      </c>
      <c r="J33" s="71">
        <v>9</v>
      </c>
      <c r="K33" s="71">
        <v>10</v>
      </c>
      <c r="L33" s="71">
        <v>11</v>
      </c>
      <c r="M33" s="71">
        <v>12</v>
      </c>
      <c r="N33" s="71">
        <v>13</v>
      </c>
      <c r="O33" s="71">
        <v>14</v>
      </c>
      <c r="P33" s="71">
        <v>15</v>
      </c>
      <c r="Q33" s="71">
        <v>16</v>
      </c>
    </row>
    <row r="34" spans="1:17">
      <c r="A34" s="190"/>
      <c r="B34" s="191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</row>
    <row r="35" spans="1:17" s="2" customFormat="1"/>
    <row r="36" spans="1:17" s="2" customFormat="1">
      <c r="A36" s="74" t="s">
        <v>244</v>
      </c>
      <c r="F36" s="75"/>
      <c r="G36" s="75"/>
      <c r="H36" s="18"/>
      <c r="M36" s="76">
        <v>10.832202623247401</v>
      </c>
      <c r="N36" s="59" t="s">
        <v>245</v>
      </c>
    </row>
    <row r="37" spans="1:17" s="2" customFormat="1"/>
  </sheetData>
  <mergeCells count="67">
    <mergeCell ref="S5:V10"/>
    <mergeCell ref="Q31:Q32"/>
    <mergeCell ref="A33:B33"/>
    <mergeCell ref="A34:B34"/>
    <mergeCell ref="H31:I31"/>
    <mergeCell ref="J31:L31"/>
    <mergeCell ref="M31:M32"/>
    <mergeCell ref="N31:N32"/>
    <mergeCell ref="O31:O32"/>
    <mergeCell ref="P31:P32"/>
    <mergeCell ref="B25:D25"/>
    <mergeCell ref="M25:N25"/>
    <mergeCell ref="O25:P25"/>
    <mergeCell ref="A31:B32"/>
    <mergeCell ref="B26:D26"/>
    <mergeCell ref="M26:N26"/>
    <mergeCell ref="O26:P26"/>
    <mergeCell ref="C31:C32"/>
    <mergeCell ref="D31:D32"/>
    <mergeCell ref="E31:E32"/>
    <mergeCell ref="F31:F32"/>
    <mergeCell ref="G31:G32"/>
    <mergeCell ref="M24:N24"/>
    <mergeCell ref="B23:D23"/>
    <mergeCell ref="M23:N23"/>
    <mergeCell ref="O23:P23"/>
    <mergeCell ref="O24:P24"/>
    <mergeCell ref="B24:D24"/>
    <mergeCell ref="O21:P21"/>
    <mergeCell ref="B22:D22"/>
    <mergeCell ref="M22:N22"/>
    <mergeCell ref="O22:P22"/>
    <mergeCell ref="B21:D21"/>
    <mergeCell ref="M21:N21"/>
    <mergeCell ref="N7:O7"/>
    <mergeCell ref="P7:Q7"/>
    <mergeCell ref="B19:D19"/>
    <mergeCell ref="M19:N19"/>
    <mergeCell ref="O19:P19"/>
    <mergeCell ref="O20:P20"/>
    <mergeCell ref="B20:D20"/>
    <mergeCell ref="M20:N20"/>
    <mergeCell ref="A14:M14"/>
    <mergeCell ref="A15:A16"/>
    <mergeCell ref="B15:D16"/>
    <mergeCell ref="E15:L15"/>
    <mergeCell ref="M15:N16"/>
    <mergeCell ref="O15:P16"/>
    <mergeCell ref="M17:N17"/>
    <mergeCell ref="O17:P17"/>
    <mergeCell ref="B18:D18"/>
    <mergeCell ref="M18:N18"/>
    <mergeCell ref="O18:P18"/>
    <mergeCell ref="A9:C9"/>
    <mergeCell ref="A10:C10"/>
    <mergeCell ref="A1:Q1"/>
    <mergeCell ref="B17:D17"/>
    <mergeCell ref="A2:Q2"/>
    <mergeCell ref="A6:C8"/>
    <mergeCell ref="D6:D8"/>
    <mergeCell ref="E6:E8"/>
    <mergeCell ref="F6:F8"/>
    <mergeCell ref="G6:G8"/>
    <mergeCell ref="H6:Q6"/>
    <mergeCell ref="H7:I7"/>
    <mergeCell ref="J7:K7"/>
    <mergeCell ref="L7:M7"/>
  </mergeCells>
  <phoneticPr fontId="8" type="noConversion"/>
  <conditionalFormatting sqref="E23:L25">
    <cfRule type="cellIs" dxfId="167" priority="3" stopIfTrue="1" operator="equal">
      <formula>0</formula>
    </cfRule>
  </conditionalFormatting>
  <conditionalFormatting sqref="O23:O25">
    <cfRule type="cellIs" dxfId="166" priority="2" stopIfTrue="1" operator="equal">
      <formula>0</formula>
    </cfRule>
  </conditionalFormatting>
  <conditionalFormatting sqref="L23:L25">
    <cfRule type="cellIs" dxfId="165" priority="1" stopIfTrue="1" operator="equal">
      <formula>0</formula>
    </cfRule>
  </conditionalFormatting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64</vt:i4>
      </vt:variant>
    </vt:vector>
  </HeadingPairs>
  <TitlesOfParts>
    <vt:vector size="64" baseType="lpstr">
      <vt:lpstr>Bendras 2021m</vt:lpstr>
      <vt:lpstr>6.7.1+</vt:lpstr>
      <vt:lpstr>6.7.2+</vt:lpstr>
      <vt:lpstr>6.7.3+</vt:lpstr>
      <vt:lpstr>Akmene</vt:lpstr>
      <vt:lpstr>Alytaus_rj</vt:lpstr>
      <vt:lpstr>Alytus</vt:lpstr>
      <vt:lpstr>Anyksciai</vt:lpstr>
      <vt:lpstr>Birstonas</vt:lpstr>
      <vt:lpstr>Birzai</vt:lpstr>
      <vt:lpstr>Druskininkai</vt:lpstr>
      <vt:lpstr>Elektrenai</vt:lpstr>
      <vt:lpstr>Ignalina</vt:lpstr>
      <vt:lpstr>Jonava</vt:lpstr>
      <vt:lpstr>Joniskis</vt:lpstr>
      <vt:lpstr>Jurbarkas</vt:lpstr>
      <vt:lpstr>Kaisiadorys</vt:lpstr>
      <vt:lpstr>Kalvarija</vt:lpstr>
      <vt:lpstr>Kaunas</vt:lpstr>
      <vt:lpstr>Kauno_rj</vt:lpstr>
      <vt:lpstr>Kazlu_ruda</vt:lpstr>
      <vt:lpstr>Kedainiai</vt:lpstr>
      <vt:lpstr>Kelmes</vt:lpstr>
      <vt:lpstr>Klaipeda</vt:lpstr>
      <vt:lpstr>Klaipedos_rj</vt:lpstr>
      <vt:lpstr>Kretinga</vt:lpstr>
      <vt:lpstr>Kupiskis</vt:lpstr>
      <vt:lpstr>Lazdijai</vt:lpstr>
      <vt:lpstr>Marijampole</vt:lpstr>
      <vt:lpstr>Mazeikiai</vt:lpstr>
      <vt:lpstr>Moletai</vt:lpstr>
      <vt:lpstr>Neringa</vt:lpstr>
      <vt:lpstr>Pagegiai</vt:lpstr>
      <vt:lpstr>Pakruojis</vt:lpstr>
      <vt:lpstr>Palanga</vt:lpstr>
      <vt:lpstr>Panevezio_rj</vt:lpstr>
      <vt:lpstr>Panevezys</vt:lpstr>
      <vt:lpstr>Pasvalys</vt:lpstr>
      <vt:lpstr>Plunge</vt:lpstr>
      <vt:lpstr>Prienai</vt:lpstr>
      <vt:lpstr>Radviliskis</vt:lpstr>
      <vt:lpstr>Raseiniai</vt:lpstr>
      <vt:lpstr>Rietavas</vt:lpstr>
      <vt:lpstr>Rokiskis</vt:lpstr>
      <vt:lpstr>Sakiai</vt:lpstr>
      <vt:lpstr>Salcininkai</vt:lpstr>
      <vt:lpstr>Siauliai</vt:lpstr>
      <vt:lpstr>Siauliu_rj</vt:lpstr>
      <vt:lpstr>Silale</vt:lpstr>
      <vt:lpstr>Silute</vt:lpstr>
      <vt:lpstr>Sirvintai</vt:lpstr>
      <vt:lpstr>Skuodas</vt:lpstr>
      <vt:lpstr>Svencionys</vt:lpstr>
      <vt:lpstr>Taurage</vt:lpstr>
      <vt:lpstr>Telsiai</vt:lpstr>
      <vt:lpstr>Trakai</vt:lpstr>
      <vt:lpstr>Ukmerge</vt:lpstr>
      <vt:lpstr>Utena</vt:lpstr>
      <vt:lpstr>Varena</vt:lpstr>
      <vt:lpstr>Vilkaviskis</vt:lpstr>
      <vt:lpstr>Vilniaus_rj</vt:lpstr>
      <vt:lpstr>Vilnius</vt:lpstr>
      <vt:lpstr>Visaginas</vt:lpstr>
      <vt:lpstr>Zarasai</vt:lpstr>
    </vt:vector>
  </TitlesOfParts>
  <Company>LSIC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Edgaras Abušovas</dc:creator>
  <cp:lastModifiedBy>Edgaras Abušovas</cp:lastModifiedBy>
  <cp:lastPrinted>2015-06-30T12:13:37Z</cp:lastPrinted>
  <dcterms:created xsi:type="dcterms:W3CDTF">2004-09-07T13:51:29Z</dcterms:created>
  <dcterms:modified xsi:type="dcterms:W3CDTF">2022-06-30T06:01:18Z</dcterms:modified>
</cp:coreProperties>
</file>